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ntra\partages\UA2777_Data\2-Pole-Risques\2-1-Themes\2-1-5_Immobilier\B_Reporting habitat mensuel\X_Refonte suivi mensuel\Documentation_Pole Taxonomie\20200916_TransitoirePourPublication\"/>
    </mc:Choice>
  </mc:AlternateContent>
  <workbookProtection workbookAlgorithmName="SHA-512" workbookHashValue="CrScMydeO19AscnPpNYGyheY3fZyUsi8nBEKSkX2EGjQvxfGXpjBTkx1gjo1UKEqnPp2VUybKiZ16B0VsugN3g==" workbookSaltValue="lPUuCxBPeFfbwV2o/xerGA==" workbookSpinCount="100000" lockStructure="1"/>
  <bookViews>
    <workbookView xWindow="0" yWindow="0" windowWidth="20490" windowHeight="7620"/>
  </bookViews>
  <sheets>
    <sheet name="Identification" sheetId="3" r:id="rId1"/>
    <sheet name="CREDITHAB" sheetId="1" r:id="rId2"/>
    <sheet name="Présentation_des_contrôles" sheetId="5" r:id="rId3"/>
    <sheet name="CONTROLESVERTICAUX" sheetId="4" r:id="rId4"/>
  </sheets>
  <definedNames>
    <definedName name="_xlnm._FilterDatabase" localSheetId="1" hidden="1">CREDITHAB!$A$11:$T$220</definedName>
    <definedName name="_xlnm._FilterDatabase" localSheetId="2" hidden="1">Présentation_des_contrôles!$A$2:$D$91</definedName>
    <definedName name="_xlnm.Print_Area" localSheetId="1">CREDITHAB!$A$1:$M$178</definedName>
  </definedNames>
  <calcPr calcId="162913"/>
</workbook>
</file>

<file path=xl/calcChain.xml><?xml version="1.0" encoding="utf-8"?>
<calcChain xmlns="http://schemas.openxmlformats.org/spreadsheetml/2006/main">
  <c r="D111" i="4" l="1"/>
  <c r="K111" i="4" l="1"/>
  <c r="J111" i="4"/>
  <c r="I111" i="4"/>
  <c r="H111" i="4"/>
  <c r="G111" i="4"/>
  <c r="F111" i="4"/>
  <c r="C111" i="4"/>
  <c r="B111" i="4"/>
  <c r="A111" i="4"/>
  <c r="E113" i="4" l="1"/>
  <c r="K109" i="4" l="1"/>
  <c r="J109" i="4"/>
  <c r="I109" i="4"/>
  <c r="H109" i="4"/>
  <c r="G109" i="4"/>
  <c r="F109" i="4"/>
  <c r="E109" i="4"/>
  <c r="D109" i="4"/>
  <c r="C109" i="4"/>
  <c r="B109" i="4"/>
  <c r="A109" i="4"/>
  <c r="K107" i="4"/>
  <c r="J107" i="4"/>
  <c r="I107" i="4"/>
  <c r="H107" i="4"/>
  <c r="G107" i="4"/>
  <c r="F107" i="4"/>
  <c r="E107" i="4"/>
  <c r="D107" i="4"/>
  <c r="C107" i="4"/>
  <c r="B107" i="4"/>
  <c r="A107" i="4"/>
  <c r="K105" i="4"/>
  <c r="J105" i="4"/>
  <c r="I105" i="4"/>
  <c r="H105" i="4"/>
  <c r="A105" i="4"/>
  <c r="K103" i="4"/>
  <c r="J103" i="4"/>
  <c r="I103" i="4"/>
  <c r="H103" i="4"/>
  <c r="A103" i="4"/>
  <c r="K101" i="4"/>
  <c r="J101" i="4"/>
  <c r="I101" i="4"/>
  <c r="H101" i="4"/>
  <c r="G101" i="4"/>
  <c r="F101" i="4"/>
  <c r="E101" i="4"/>
  <c r="D101" i="4"/>
  <c r="C101" i="4"/>
  <c r="B101" i="4"/>
  <c r="A101" i="4"/>
  <c r="K97" i="4"/>
  <c r="J97" i="4"/>
  <c r="I97" i="4"/>
  <c r="H97" i="4"/>
  <c r="G97" i="4"/>
  <c r="F97" i="4"/>
  <c r="E97" i="4"/>
  <c r="D97" i="4"/>
  <c r="C97" i="4"/>
  <c r="B97" i="4"/>
  <c r="A97" i="4"/>
  <c r="K91" i="4"/>
  <c r="J91" i="4"/>
  <c r="I91" i="4"/>
  <c r="H91" i="4"/>
  <c r="G91" i="4"/>
  <c r="F91" i="4"/>
  <c r="E91" i="4"/>
  <c r="D91" i="4"/>
  <c r="C91" i="4"/>
  <c r="B91" i="4"/>
  <c r="A91" i="4"/>
  <c r="K89" i="4"/>
  <c r="J89" i="4"/>
  <c r="I89" i="4"/>
  <c r="H89" i="4"/>
  <c r="G89" i="4"/>
  <c r="F89" i="4"/>
  <c r="E89" i="4"/>
  <c r="D89" i="4"/>
  <c r="C89" i="4"/>
  <c r="B89" i="4"/>
  <c r="A89" i="4"/>
  <c r="K83" i="4"/>
  <c r="J83" i="4"/>
  <c r="I83" i="4"/>
  <c r="H83" i="4"/>
  <c r="G83" i="4"/>
  <c r="F83" i="4"/>
  <c r="E83" i="4"/>
  <c r="D83" i="4"/>
  <c r="C83" i="4"/>
  <c r="B83" i="4"/>
  <c r="A83" i="4"/>
  <c r="K73" i="4"/>
  <c r="J73" i="4"/>
  <c r="I73" i="4"/>
  <c r="H73" i="4"/>
  <c r="G73" i="4"/>
  <c r="F73" i="4"/>
  <c r="E73" i="4"/>
  <c r="D73" i="4"/>
  <c r="C73" i="4"/>
  <c r="B73" i="4"/>
  <c r="A73" i="4"/>
  <c r="K71" i="4"/>
  <c r="J71" i="4"/>
  <c r="I71" i="4"/>
  <c r="H71" i="4"/>
  <c r="G71" i="4"/>
  <c r="F71" i="4"/>
  <c r="E71" i="4"/>
  <c r="D71" i="4"/>
  <c r="C71" i="4"/>
  <c r="B71" i="4"/>
  <c r="A71" i="4"/>
  <c r="K65" i="4"/>
  <c r="J65" i="4"/>
  <c r="I65" i="4"/>
  <c r="H65" i="4"/>
  <c r="G65" i="4"/>
  <c r="F65" i="4"/>
  <c r="E65" i="4"/>
  <c r="D65" i="4"/>
  <c r="C65" i="4"/>
  <c r="B65" i="4"/>
  <c r="A65" i="4"/>
  <c r="K55" i="4"/>
  <c r="J55" i="4"/>
  <c r="I55" i="4"/>
  <c r="H55" i="4"/>
  <c r="G55" i="4"/>
  <c r="F55" i="4"/>
  <c r="E55" i="4"/>
  <c r="D55" i="4"/>
  <c r="C55" i="4"/>
  <c r="B55" i="4"/>
  <c r="A55" i="4"/>
  <c r="K45" i="4"/>
  <c r="J45" i="4"/>
  <c r="I45" i="4"/>
  <c r="H45" i="4"/>
  <c r="G45" i="4"/>
  <c r="F45" i="4"/>
  <c r="E45" i="4"/>
  <c r="D45" i="4"/>
  <c r="C45" i="4"/>
  <c r="B45" i="4"/>
  <c r="A45" i="4"/>
  <c r="K43" i="4"/>
  <c r="J43" i="4"/>
  <c r="I43" i="4"/>
  <c r="H43" i="4"/>
  <c r="A43" i="4"/>
  <c r="K41" i="4"/>
  <c r="J41" i="4"/>
  <c r="I41" i="4"/>
  <c r="H41" i="4"/>
  <c r="A41" i="4"/>
  <c r="K35" i="4"/>
  <c r="J35" i="4"/>
  <c r="I35" i="4"/>
  <c r="H35" i="4"/>
  <c r="G35" i="4"/>
  <c r="F35" i="4"/>
  <c r="E35" i="4"/>
  <c r="D35" i="4"/>
  <c r="C35" i="4"/>
  <c r="B35" i="4"/>
  <c r="A35" i="4"/>
  <c r="K29" i="4"/>
  <c r="J29" i="4"/>
  <c r="I29" i="4"/>
  <c r="H29" i="4"/>
  <c r="G29" i="4"/>
  <c r="F29" i="4"/>
  <c r="E29" i="4"/>
  <c r="D29" i="4"/>
  <c r="C29" i="4"/>
  <c r="B29" i="4"/>
  <c r="A29" i="4"/>
  <c r="K27" i="4"/>
  <c r="J27" i="4"/>
  <c r="I27" i="4"/>
  <c r="H27" i="4"/>
  <c r="G27" i="4"/>
  <c r="F27" i="4"/>
  <c r="E27" i="4"/>
  <c r="D27" i="4"/>
  <c r="C27" i="4"/>
  <c r="B27" i="4"/>
  <c r="A27" i="4"/>
  <c r="K25" i="4"/>
  <c r="J25" i="4"/>
  <c r="I25" i="4"/>
  <c r="H25" i="4"/>
  <c r="G25" i="4"/>
  <c r="F25" i="4"/>
  <c r="E25" i="4"/>
  <c r="D25" i="4"/>
  <c r="C25" i="4"/>
  <c r="B25" i="4"/>
  <c r="A25" i="4"/>
  <c r="K23" i="4"/>
  <c r="J23" i="4"/>
  <c r="I23" i="4"/>
  <c r="H23" i="4"/>
  <c r="G23" i="4"/>
  <c r="F23" i="4"/>
  <c r="E23" i="4"/>
  <c r="D23" i="4"/>
  <c r="C23" i="4"/>
  <c r="B23" i="4"/>
  <c r="A23" i="4"/>
  <c r="K21" i="4"/>
  <c r="J21" i="4"/>
  <c r="I21" i="4"/>
  <c r="H21" i="4"/>
  <c r="G21" i="4"/>
  <c r="F21" i="4"/>
  <c r="E21" i="4"/>
  <c r="D21" i="4"/>
  <c r="C21" i="4"/>
  <c r="B21" i="4"/>
  <c r="A21" i="4"/>
  <c r="K17" i="4"/>
  <c r="J17" i="4"/>
  <c r="I17" i="4"/>
  <c r="H17" i="4"/>
  <c r="G17" i="4"/>
  <c r="F17" i="4"/>
  <c r="E17" i="4"/>
  <c r="D17" i="4"/>
  <c r="C17" i="4"/>
  <c r="B17" i="4"/>
  <c r="A17" i="4"/>
  <c r="K15" i="4"/>
  <c r="J15" i="4"/>
  <c r="I15" i="4"/>
  <c r="H15" i="4"/>
  <c r="G15" i="4"/>
  <c r="F15" i="4"/>
  <c r="E15" i="4"/>
  <c r="D15" i="4"/>
  <c r="C15" i="4"/>
  <c r="B15" i="4"/>
  <c r="A15" i="4"/>
  <c r="K13" i="4"/>
  <c r="J13" i="4"/>
  <c r="I13" i="4"/>
  <c r="H13" i="4"/>
  <c r="G13" i="4"/>
  <c r="F13" i="4"/>
  <c r="E13" i="4"/>
  <c r="D13" i="4"/>
  <c r="C13" i="4"/>
  <c r="B13" i="4"/>
  <c r="A13" i="4"/>
  <c r="Q220" i="1"/>
  <c r="Q219" i="1"/>
  <c r="Q218" i="1"/>
  <c r="Q217" i="1"/>
  <c r="Q216" i="1"/>
  <c r="Q215" i="1"/>
  <c r="Q214" i="1"/>
  <c r="Q211" i="1"/>
  <c r="Q210" i="1"/>
  <c r="Q209" i="1"/>
  <c r="Q208" i="1"/>
  <c r="Q206" i="1"/>
  <c r="Q205" i="1"/>
  <c r="Q204" i="1"/>
  <c r="Q203" i="1"/>
  <c r="Q200" i="1"/>
  <c r="Q199" i="1"/>
  <c r="Q198" i="1"/>
  <c r="Q197" i="1"/>
  <c r="Q196" i="1"/>
  <c r="Q195" i="1"/>
  <c r="Q194" i="1"/>
  <c r="Q192" i="1"/>
  <c r="Q191" i="1"/>
  <c r="Q190" i="1"/>
  <c r="Q189" i="1"/>
  <c r="Q187" i="1"/>
  <c r="Q186" i="1"/>
  <c r="Q185" i="1"/>
  <c r="Q184" i="1"/>
  <c r="Q183" i="1"/>
  <c r="Q181" i="1"/>
  <c r="Q180" i="1"/>
  <c r="Q178" i="1"/>
  <c r="Q177" i="1"/>
  <c r="Q176" i="1"/>
  <c r="Q175" i="1"/>
  <c r="Q174" i="1"/>
  <c r="Q173" i="1"/>
  <c r="Q170" i="1"/>
  <c r="Q169" i="1"/>
  <c r="Q168" i="1"/>
  <c r="Q167" i="1"/>
  <c r="Q166" i="1"/>
  <c r="Q165" i="1"/>
  <c r="Q164" i="1"/>
  <c r="Q163" i="1"/>
  <c r="Q162" i="1"/>
  <c r="Q161" i="1"/>
  <c r="Q160" i="1"/>
  <c r="Q157" i="1"/>
  <c r="Q156" i="1"/>
  <c r="Q155" i="1"/>
  <c r="Q153" i="1"/>
  <c r="Q152" i="1"/>
  <c r="Q151" i="1"/>
  <c r="Q149" i="1"/>
  <c r="Q148" i="1"/>
  <c r="Q147" i="1"/>
  <c r="Q145" i="1"/>
  <c r="Q144" i="1"/>
  <c r="Q142" i="1"/>
  <c r="Q141" i="1"/>
  <c r="Q140" i="1"/>
  <c r="Q139" i="1"/>
  <c r="Q138" i="1"/>
  <c r="Q137" i="1"/>
  <c r="Q134" i="1"/>
  <c r="Q133" i="1"/>
  <c r="Q132" i="1"/>
  <c r="Q131" i="1"/>
  <c r="Q130" i="1"/>
  <c r="Q129" i="1"/>
  <c r="Q128" i="1"/>
  <c r="Q127" i="1"/>
  <c r="Q126" i="1"/>
  <c r="Q125" i="1"/>
  <c r="Q124" i="1"/>
  <c r="Q121" i="1"/>
  <c r="Q120" i="1"/>
  <c r="Q119" i="1"/>
  <c r="Q117" i="1"/>
  <c r="Q116" i="1"/>
  <c r="Q115" i="1"/>
  <c r="Q113" i="1"/>
  <c r="Q112" i="1"/>
  <c r="Q111" i="1"/>
  <c r="Q110" i="1"/>
  <c r="Q109" i="1"/>
  <c r="Q107" i="1"/>
  <c r="Q106" i="1"/>
  <c r="Q104" i="1"/>
  <c r="Q103" i="1"/>
  <c r="Q102" i="1"/>
  <c r="Q101" i="1"/>
  <c r="Q100" i="1"/>
  <c r="Q99" i="1"/>
  <c r="Q98" i="1"/>
  <c r="Q97" i="1"/>
  <c r="Q96" i="1"/>
  <c r="Q95" i="1"/>
  <c r="Q94" i="1"/>
  <c r="Q91" i="1"/>
  <c r="Q90" i="1"/>
  <c r="Q89" i="1"/>
  <c r="Q88" i="1"/>
  <c r="Q87" i="1"/>
  <c r="Q86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68" i="1"/>
  <c r="Q67" i="1"/>
  <c r="Q66" i="1"/>
  <c r="Q65" i="1"/>
  <c r="Q64" i="1"/>
  <c r="Q63" i="1"/>
  <c r="Q62" i="1"/>
  <c r="Q59" i="1"/>
  <c r="Q58" i="1"/>
  <c r="Q57" i="1"/>
  <c r="Q56" i="1"/>
  <c r="Q55" i="1"/>
  <c r="Q54" i="1"/>
  <c r="Q51" i="1"/>
  <c r="Q50" i="1"/>
  <c r="Q49" i="1"/>
  <c r="Q48" i="1"/>
  <c r="Q47" i="1"/>
  <c r="Q46" i="1"/>
  <c r="Q43" i="1"/>
  <c r="Q42" i="1"/>
  <c r="Q41" i="1"/>
  <c r="Q40" i="1"/>
  <c r="Q39" i="1"/>
  <c r="Q37" i="1"/>
  <c r="Q36" i="1"/>
  <c r="Q35" i="1"/>
  <c r="Q34" i="1"/>
  <c r="Q33" i="1"/>
  <c r="Q32" i="1"/>
  <c r="Q30" i="1"/>
  <c r="Q29" i="1"/>
  <c r="Q28" i="1"/>
  <c r="Q27" i="1"/>
  <c r="Q26" i="1"/>
  <c r="Q25" i="1"/>
  <c r="Q24" i="1"/>
  <c r="Q23" i="1"/>
  <c r="Q22" i="1"/>
  <c r="Q19" i="1"/>
  <c r="Q13" i="1"/>
  <c r="Q12" i="1"/>
  <c r="Q11" i="1"/>
  <c r="O220" i="1"/>
  <c r="O219" i="1"/>
  <c r="O218" i="1"/>
  <c r="O217" i="1"/>
  <c r="O216" i="1"/>
  <c r="O215" i="1"/>
  <c r="O214" i="1"/>
  <c r="O200" i="1"/>
  <c r="O199" i="1"/>
  <c r="O198" i="1"/>
  <c r="O197" i="1"/>
  <c r="O196" i="1"/>
  <c r="O195" i="1"/>
  <c r="O194" i="1"/>
  <c r="O192" i="1"/>
  <c r="O191" i="1"/>
  <c r="O190" i="1"/>
  <c r="O189" i="1"/>
  <c r="O187" i="1"/>
  <c r="O186" i="1"/>
  <c r="O185" i="1"/>
  <c r="O184" i="1"/>
  <c r="O183" i="1"/>
  <c r="O181" i="1"/>
  <c r="O180" i="1"/>
  <c r="O178" i="1"/>
  <c r="O177" i="1"/>
  <c r="O176" i="1"/>
  <c r="O175" i="1"/>
  <c r="O174" i="1"/>
  <c r="O173" i="1"/>
  <c r="O170" i="1"/>
  <c r="O169" i="1"/>
  <c r="O168" i="1"/>
  <c r="O167" i="1"/>
  <c r="O166" i="1"/>
  <c r="O165" i="1"/>
  <c r="O164" i="1"/>
  <c r="O163" i="1"/>
  <c r="O162" i="1"/>
  <c r="O161" i="1"/>
  <c r="O160" i="1"/>
  <c r="O157" i="1"/>
  <c r="O156" i="1"/>
  <c r="O155" i="1"/>
  <c r="O153" i="1"/>
  <c r="O152" i="1"/>
  <c r="O151" i="1"/>
  <c r="O149" i="1"/>
  <c r="O148" i="1"/>
  <c r="O147" i="1"/>
  <c r="O145" i="1"/>
  <c r="O144" i="1"/>
  <c r="O142" i="1"/>
  <c r="O141" i="1"/>
  <c r="O140" i="1"/>
  <c r="O139" i="1"/>
  <c r="O138" i="1"/>
  <c r="O137" i="1"/>
  <c r="O134" i="1"/>
  <c r="O133" i="1"/>
  <c r="O132" i="1"/>
  <c r="O131" i="1"/>
  <c r="O130" i="1"/>
  <c r="O129" i="1"/>
  <c r="O128" i="1"/>
  <c r="O127" i="1"/>
  <c r="O126" i="1"/>
  <c r="O125" i="1"/>
  <c r="O124" i="1"/>
  <c r="O121" i="1"/>
  <c r="O120" i="1"/>
  <c r="O119" i="1"/>
  <c r="O117" i="1"/>
  <c r="O116" i="1"/>
  <c r="O115" i="1"/>
  <c r="O113" i="1"/>
  <c r="O112" i="1"/>
  <c r="O111" i="1"/>
  <c r="O110" i="1"/>
  <c r="O109" i="1"/>
  <c r="O107" i="1"/>
  <c r="O106" i="1"/>
  <c r="O104" i="1"/>
  <c r="O103" i="1"/>
  <c r="O102" i="1"/>
  <c r="O101" i="1"/>
  <c r="O100" i="1"/>
  <c r="O99" i="1"/>
  <c r="O98" i="1"/>
  <c r="O97" i="1"/>
  <c r="O96" i="1"/>
  <c r="O95" i="1"/>
  <c r="O94" i="1"/>
  <c r="O91" i="1"/>
  <c r="O90" i="1"/>
  <c r="O89" i="1"/>
  <c r="O88" i="1"/>
  <c r="O87" i="1"/>
  <c r="O86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68" i="1"/>
  <c r="O67" i="1"/>
  <c r="O66" i="1"/>
  <c r="O65" i="1"/>
  <c r="O64" i="1"/>
  <c r="O63" i="1"/>
  <c r="O62" i="1"/>
  <c r="O59" i="1"/>
  <c r="O58" i="1"/>
  <c r="O57" i="1"/>
  <c r="O56" i="1"/>
  <c r="O55" i="1"/>
  <c r="O54" i="1"/>
  <c r="O51" i="1"/>
  <c r="O50" i="1"/>
  <c r="O49" i="1"/>
  <c r="O48" i="1"/>
  <c r="O47" i="1"/>
  <c r="O46" i="1"/>
  <c r="O43" i="1"/>
  <c r="O42" i="1"/>
  <c r="O41" i="1"/>
  <c r="O40" i="1"/>
  <c r="O39" i="1"/>
  <c r="O37" i="1"/>
  <c r="O36" i="1"/>
  <c r="O35" i="1"/>
  <c r="O34" i="1"/>
  <c r="O33" i="1"/>
  <c r="O32" i="1"/>
  <c r="O29" i="1"/>
  <c r="O28" i="1"/>
  <c r="O27" i="1"/>
  <c r="O26" i="1"/>
  <c r="O25" i="1"/>
  <c r="O24" i="1"/>
  <c r="O23" i="1"/>
  <c r="O22" i="1"/>
  <c r="O19" i="1"/>
  <c r="O12" i="1"/>
  <c r="O11" i="1"/>
  <c r="A171" i="4" l="1"/>
  <c r="A173" i="4" l="1"/>
  <c r="A169" i="4"/>
  <c r="A165" i="4"/>
  <c r="A161" i="4"/>
  <c r="A157" i="4"/>
  <c r="A167" i="4"/>
  <c r="A163" i="4"/>
  <c r="A159" i="4"/>
  <c r="A155" i="4"/>
  <c r="S151" i="1" l="1"/>
  <c r="S51" i="1"/>
  <c r="S145" i="1"/>
  <c r="B117" i="4" l="1"/>
  <c r="C117" i="4"/>
  <c r="D117" i="4"/>
  <c r="E117" i="4"/>
  <c r="F117" i="4"/>
  <c r="G117" i="4"/>
  <c r="H117" i="4"/>
  <c r="I117" i="4"/>
  <c r="J117" i="4"/>
  <c r="K117" i="4"/>
  <c r="A117" i="4"/>
  <c r="S216" i="1" l="1"/>
  <c r="S217" i="1"/>
  <c r="S218" i="1"/>
  <c r="S219" i="1"/>
  <c r="S220" i="1"/>
  <c r="S215" i="1"/>
  <c r="S214" i="1"/>
  <c r="J153" i="4" l="1"/>
  <c r="I153" i="4"/>
  <c r="H153" i="4"/>
  <c r="G153" i="4"/>
  <c r="F153" i="4"/>
  <c r="E153" i="4"/>
  <c r="D153" i="4"/>
  <c r="C153" i="4"/>
  <c r="B153" i="4"/>
  <c r="J151" i="4"/>
  <c r="I151" i="4"/>
  <c r="H151" i="4"/>
  <c r="G151" i="4"/>
  <c r="F151" i="4"/>
  <c r="E151" i="4"/>
  <c r="D151" i="4"/>
  <c r="C151" i="4"/>
  <c r="B151" i="4"/>
  <c r="J149" i="4"/>
  <c r="I149" i="4"/>
  <c r="H149" i="4"/>
  <c r="G149" i="4"/>
  <c r="F149" i="4"/>
  <c r="E149" i="4"/>
  <c r="D149" i="4"/>
  <c r="C149" i="4"/>
  <c r="B149" i="4"/>
  <c r="J147" i="4"/>
  <c r="I147" i="4"/>
  <c r="H147" i="4"/>
  <c r="G147" i="4"/>
  <c r="F147" i="4"/>
  <c r="E147" i="4"/>
  <c r="D147" i="4"/>
  <c r="C147" i="4"/>
  <c r="B147" i="4"/>
  <c r="J145" i="4"/>
  <c r="I145" i="4"/>
  <c r="H145" i="4"/>
  <c r="G145" i="4"/>
  <c r="F145" i="4"/>
  <c r="E145" i="4"/>
  <c r="D145" i="4"/>
  <c r="C145" i="4"/>
  <c r="B145" i="4"/>
  <c r="J143" i="4"/>
  <c r="I143" i="4"/>
  <c r="H143" i="4"/>
  <c r="G143" i="4"/>
  <c r="F143" i="4"/>
  <c r="E143" i="4"/>
  <c r="D143" i="4"/>
  <c r="C143" i="4"/>
  <c r="B143" i="4"/>
  <c r="A141" i="4"/>
  <c r="A139" i="4"/>
  <c r="A137" i="4"/>
  <c r="A135" i="4"/>
  <c r="A133" i="4"/>
  <c r="A131" i="4"/>
  <c r="A129" i="4"/>
  <c r="A127" i="4"/>
  <c r="K125" i="4"/>
  <c r="J125" i="4"/>
  <c r="I125" i="4"/>
  <c r="H125" i="4"/>
  <c r="G125" i="4"/>
  <c r="F125" i="4"/>
  <c r="E125" i="4"/>
  <c r="D125" i="4"/>
  <c r="C125" i="4"/>
  <c r="B125" i="4"/>
  <c r="A125" i="4"/>
  <c r="K123" i="4"/>
  <c r="J123" i="4"/>
  <c r="I123" i="4"/>
  <c r="H123" i="4"/>
  <c r="G123" i="4"/>
  <c r="F123" i="4"/>
  <c r="E123" i="4"/>
  <c r="D123" i="4"/>
  <c r="C123" i="4"/>
  <c r="B123" i="4"/>
  <c r="A123" i="4"/>
  <c r="K121" i="4"/>
  <c r="J121" i="4"/>
  <c r="I121" i="4"/>
  <c r="H121" i="4"/>
  <c r="G121" i="4"/>
  <c r="F121" i="4"/>
  <c r="E121" i="4"/>
  <c r="D121" i="4"/>
  <c r="C121" i="4"/>
  <c r="B121" i="4"/>
  <c r="A121" i="4"/>
  <c r="K119" i="4"/>
  <c r="J119" i="4"/>
  <c r="I119" i="4"/>
  <c r="H119" i="4"/>
  <c r="G119" i="4"/>
  <c r="F119" i="4"/>
  <c r="E119" i="4"/>
  <c r="D119" i="4"/>
  <c r="C119" i="4"/>
  <c r="B119" i="4"/>
  <c r="A119" i="4"/>
  <c r="K115" i="4"/>
  <c r="J115" i="4"/>
  <c r="I115" i="4"/>
  <c r="H115" i="4"/>
  <c r="G115" i="4"/>
  <c r="F115" i="4"/>
  <c r="E115" i="4"/>
  <c r="D115" i="4"/>
  <c r="C115" i="4"/>
  <c r="B115" i="4"/>
  <c r="A115" i="4"/>
  <c r="K99" i="4"/>
  <c r="J99" i="4"/>
  <c r="I99" i="4"/>
  <c r="H99" i="4"/>
  <c r="G99" i="4"/>
  <c r="F99" i="4"/>
  <c r="E99" i="4"/>
  <c r="D99" i="4"/>
  <c r="C99" i="4"/>
  <c r="B99" i="4"/>
  <c r="A99" i="4"/>
  <c r="K95" i="4"/>
  <c r="J95" i="4"/>
  <c r="I95" i="4"/>
  <c r="H95" i="4"/>
  <c r="G95" i="4"/>
  <c r="F95" i="4"/>
  <c r="E95" i="4"/>
  <c r="D95" i="4"/>
  <c r="C95" i="4"/>
  <c r="B95" i="4"/>
  <c r="A95" i="4"/>
  <c r="K93" i="4"/>
  <c r="J93" i="4"/>
  <c r="I93" i="4"/>
  <c r="H93" i="4"/>
  <c r="G93" i="4"/>
  <c r="F93" i="4"/>
  <c r="E93" i="4"/>
  <c r="D93" i="4"/>
  <c r="C93" i="4"/>
  <c r="B93" i="4"/>
  <c r="A93" i="4"/>
  <c r="K87" i="4"/>
  <c r="J87" i="4"/>
  <c r="I87" i="4"/>
  <c r="H87" i="4"/>
  <c r="G87" i="4"/>
  <c r="F87" i="4"/>
  <c r="E87" i="4"/>
  <c r="D87" i="4"/>
  <c r="C87" i="4"/>
  <c r="B87" i="4"/>
  <c r="A87" i="4"/>
  <c r="K85" i="4"/>
  <c r="J85" i="4"/>
  <c r="I85" i="4"/>
  <c r="H85" i="4"/>
  <c r="G85" i="4"/>
  <c r="F85" i="4"/>
  <c r="E85" i="4"/>
  <c r="D85" i="4"/>
  <c r="C85" i="4"/>
  <c r="B85" i="4"/>
  <c r="A85" i="4"/>
  <c r="K81" i="4"/>
  <c r="J81" i="4"/>
  <c r="I81" i="4"/>
  <c r="H81" i="4"/>
  <c r="G81" i="4"/>
  <c r="F81" i="4"/>
  <c r="E81" i="4"/>
  <c r="D81" i="4"/>
  <c r="C81" i="4"/>
  <c r="B81" i="4"/>
  <c r="A81" i="4"/>
  <c r="K79" i="4"/>
  <c r="J79" i="4"/>
  <c r="I79" i="4"/>
  <c r="H79" i="4"/>
  <c r="G79" i="4"/>
  <c r="F79" i="4"/>
  <c r="E79" i="4"/>
  <c r="D79" i="4"/>
  <c r="C79" i="4"/>
  <c r="B79" i="4"/>
  <c r="A79" i="4"/>
  <c r="K77" i="4"/>
  <c r="J77" i="4"/>
  <c r="I77" i="4"/>
  <c r="H77" i="4"/>
  <c r="G77" i="4"/>
  <c r="F77" i="4"/>
  <c r="E77" i="4"/>
  <c r="D77" i="4"/>
  <c r="C77" i="4"/>
  <c r="B77" i="4"/>
  <c r="A77" i="4"/>
  <c r="K75" i="4"/>
  <c r="J75" i="4"/>
  <c r="I75" i="4"/>
  <c r="H75" i="4"/>
  <c r="G75" i="4"/>
  <c r="F75" i="4"/>
  <c r="E75" i="4"/>
  <c r="D75" i="4"/>
  <c r="C75" i="4"/>
  <c r="B75" i="4"/>
  <c r="A75" i="4"/>
  <c r="K69" i="4"/>
  <c r="J69" i="4"/>
  <c r="I69" i="4"/>
  <c r="H69" i="4"/>
  <c r="G69" i="4"/>
  <c r="F69" i="4"/>
  <c r="E69" i="4"/>
  <c r="D69" i="4"/>
  <c r="C69" i="4"/>
  <c r="B69" i="4"/>
  <c r="A69" i="4"/>
  <c r="K67" i="4"/>
  <c r="J67" i="4"/>
  <c r="I67" i="4"/>
  <c r="H67" i="4"/>
  <c r="G67" i="4"/>
  <c r="F67" i="4"/>
  <c r="E67" i="4"/>
  <c r="D67" i="4"/>
  <c r="C67" i="4"/>
  <c r="B67" i="4"/>
  <c r="A67" i="4"/>
  <c r="K63" i="4"/>
  <c r="J63" i="4"/>
  <c r="I63" i="4"/>
  <c r="H63" i="4"/>
  <c r="G63" i="4"/>
  <c r="F63" i="4"/>
  <c r="E63" i="4"/>
  <c r="D63" i="4"/>
  <c r="C63" i="4"/>
  <c r="B63" i="4"/>
  <c r="A63" i="4"/>
  <c r="K61" i="4"/>
  <c r="J61" i="4"/>
  <c r="I61" i="4"/>
  <c r="H61" i="4"/>
  <c r="G61" i="4"/>
  <c r="F61" i="4"/>
  <c r="E61" i="4"/>
  <c r="D61" i="4"/>
  <c r="C61" i="4"/>
  <c r="B61" i="4"/>
  <c r="A61" i="4"/>
  <c r="K59" i="4"/>
  <c r="J59" i="4"/>
  <c r="I59" i="4"/>
  <c r="H59" i="4"/>
  <c r="G59" i="4"/>
  <c r="F59" i="4"/>
  <c r="E59" i="4"/>
  <c r="D59" i="4"/>
  <c r="C59" i="4"/>
  <c r="B59" i="4"/>
  <c r="A59" i="4"/>
  <c r="K57" i="4"/>
  <c r="J57" i="4"/>
  <c r="I57" i="4"/>
  <c r="H57" i="4"/>
  <c r="G57" i="4"/>
  <c r="F57" i="4"/>
  <c r="E57" i="4"/>
  <c r="D57" i="4"/>
  <c r="C57" i="4"/>
  <c r="B57" i="4"/>
  <c r="A57" i="4"/>
  <c r="K53" i="4"/>
  <c r="J53" i="4"/>
  <c r="I53" i="4"/>
  <c r="H53" i="4"/>
  <c r="G53" i="4"/>
  <c r="F53" i="4"/>
  <c r="E53" i="4"/>
  <c r="D53" i="4"/>
  <c r="C53" i="4"/>
  <c r="B53" i="4"/>
  <c r="A53" i="4"/>
  <c r="K51" i="4"/>
  <c r="J51" i="4"/>
  <c r="I51" i="4"/>
  <c r="H51" i="4"/>
  <c r="G51" i="4"/>
  <c r="F51" i="4"/>
  <c r="E51" i="4"/>
  <c r="D51" i="4"/>
  <c r="C51" i="4"/>
  <c r="B51" i="4"/>
  <c r="A51" i="4"/>
  <c r="G49" i="4"/>
  <c r="F49" i="4"/>
  <c r="E49" i="4"/>
  <c r="D49" i="4"/>
  <c r="C49" i="4"/>
  <c r="B49" i="4"/>
  <c r="K47" i="4"/>
  <c r="J47" i="4"/>
  <c r="I47" i="4"/>
  <c r="H47" i="4"/>
  <c r="A47" i="4"/>
  <c r="K39" i="4"/>
  <c r="J39" i="4"/>
  <c r="I39" i="4"/>
  <c r="H39" i="4"/>
  <c r="G39" i="4"/>
  <c r="F39" i="4"/>
  <c r="E39" i="4"/>
  <c r="D39" i="4"/>
  <c r="C39" i="4"/>
  <c r="B39" i="4"/>
  <c r="A39" i="4"/>
  <c r="K37" i="4"/>
  <c r="J37" i="4"/>
  <c r="I37" i="4"/>
  <c r="H37" i="4"/>
  <c r="G37" i="4"/>
  <c r="F37" i="4"/>
  <c r="E37" i="4"/>
  <c r="D37" i="4"/>
  <c r="C37" i="4"/>
  <c r="B37" i="4"/>
  <c r="A37" i="4"/>
  <c r="A33" i="4"/>
  <c r="K31" i="4"/>
  <c r="J31" i="4"/>
  <c r="I31" i="4"/>
  <c r="H31" i="4"/>
  <c r="G31" i="4"/>
  <c r="F31" i="4"/>
  <c r="E31" i="4"/>
  <c r="D31" i="4"/>
  <c r="C31" i="4"/>
  <c r="B31" i="4"/>
  <c r="A31" i="4"/>
  <c r="A19" i="4"/>
  <c r="A11" i="4"/>
  <c r="K9" i="4"/>
  <c r="J9" i="4"/>
  <c r="I9" i="4"/>
  <c r="H9" i="4"/>
  <c r="A9" i="4"/>
  <c r="K7" i="4"/>
  <c r="J7" i="4"/>
  <c r="I7" i="4"/>
  <c r="H7" i="4"/>
  <c r="G7" i="4"/>
  <c r="F7" i="4"/>
  <c r="E7" i="4"/>
  <c r="D7" i="4"/>
  <c r="C7" i="4"/>
  <c r="B7" i="4"/>
  <c r="A7" i="4"/>
  <c r="S153" i="1" l="1"/>
  <c r="S161" i="1"/>
  <c r="D9" i="3" l="1"/>
  <c r="S19" i="1" l="1"/>
  <c r="S12" i="1" l="1"/>
  <c r="S22" i="1"/>
  <c r="S23" i="1"/>
  <c r="S24" i="1"/>
  <c r="S25" i="1"/>
  <c r="S26" i="1"/>
  <c r="S27" i="1"/>
  <c r="S28" i="1"/>
  <c r="S29" i="1"/>
  <c r="S32" i="1"/>
  <c r="S33" i="1"/>
  <c r="S34" i="1"/>
  <c r="S35" i="1"/>
  <c r="S36" i="1"/>
  <c r="S37" i="1"/>
  <c r="S39" i="1"/>
  <c r="S40" i="1"/>
  <c r="S41" i="1"/>
  <c r="S42" i="1"/>
  <c r="S43" i="1"/>
  <c r="S46" i="1"/>
  <c r="S47" i="1"/>
  <c r="S48" i="1"/>
  <c r="S49" i="1"/>
  <c r="S50" i="1"/>
  <c r="S54" i="1"/>
  <c r="S55" i="1"/>
  <c r="S56" i="1"/>
  <c r="S57" i="1"/>
  <c r="S58" i="1"/>
  <c r="S59" i="1"/>
  <c r="S62" i="1"/>
  <c r="S63" i="1"/>
  <c r="S64" i="1"/>
  <c r="S65" i="1"/>
  <c r="S66" i="1"/>
  <c r="S67" i="1"/>
  <c r="S68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6" i="1"/>
  <c r="S87" i="1"/>
  <c r="S88" i="1"/>
  <c r="S89" i="1"/>
  <c r="S90" i="1"/>
  <c r="S91" i="1"/>
  <c r="S94" i="1"/>
  <c r="S95" i="1"/>
  <c r="S96" i="1"/>
  <c r="S97" i="1"/>
  <c r="S98" i="1"/>
  <c r="S99" i="1"/>
  <c r="S100" i="1"/>
  <c r="S101" i="1"/>
  <c r="S102" i="1"/>
  <c r="S103" i="1"/>
  <c r="S104" i="1"/>
  <c r="S106" i="1"/>
  <c r="S107" i="1"/>
  <c r="S109" i="1"/>
  <c r="S110" i="1"/>
  <c r="S111" i="1"/>
  <c r="S112" i="1"/>
  <c r="S113" i="1"/>
  <c r="S115" i="1"/>
  <c r="S116" i="1"/>
  <c r="S117" i="1"/>
  <c r="S119" i="1"/>
  <c r="S120" i="1"/>
  <c r="S121" i="1"/>
  <c r="S124" i="1"/>
  <c r="S125" i="1"/>
  <c r="S126" i="1"/>
  <c r="S127" i="1"/>
  <c r="S128" i="1"/>
  <c r="S129" i="1"/>
  <c r="S130" i="1"/>
  <c r="S131" i="1"/>
  <c r="S132" i="1"/>
  <c r="S133" i="1"/>
  <c r="S134" i="1"/>
  <c r="S137" i="1"/>
  <c r="S138" i="1"/>
  <c r="S139" i="1"/>
  <c r="S140" i="1"/>
  <c r="S141" i="1"/>
  <c r="S142" i="1"/>
  <c r="S144" i="1"/>
  <c r="S147" i="1"/>
  <c r="S148" i="1"/>
  <c r="S149" i="1"/>
  <c r="S152" i="1"/>
  <c r="S155" i="1"/>
  <c r="S156" i="1"/>
  <c r="S157" i="1"/>
  <c r="S160" i="1"/>
  <c r="S162" i="1"/>
  <c r="S163" i="1"/>
  <c r="S164" i="1"/>
  <c r="S165" i="1"/>
  <c r="S166" i="1"/>
  <c r="S167" i="1"/>
  <c r="S168" i="1"/>
  <c r="S169" i="1"/>
  <c r="S170" i="1"/>
  <c r="S173" i="1"/>
  <c r="S174" i="1"/>
  <c r="S175" i="1"/>
  <c r="S176" i="1"/>
  <c r="S177" i="1"/>
  <c r="S178" i="1"/>
  <c r="S180" i="1"/>
  <c r="S181" i="1"/>
  <c r="S183" i="1"/>
  <c r="S184" i="1"/>
  <c r="S185" i="1"/>
  <c r="S186" i="1"/>
  <c r="S187" i="1"/>
  <c r="S189" i="1"/>
  <c r="S190" i="1"/>
  <c r="S191" i="1"/>
  <c r="S192" i="1"/>
  <c r="S194" i="1"/>
  <c r="S195" i="1"/>
  <c r="S196" i="1"/>
  <c r="S197" i="1"/>
  <c r="S198" i="1"/>
  <c r="S199" i="1"/>
  <c r="S200" i="1"/>
  <c r="S11" i="1"/>
  <c r="A11" i="1" l="1"/>
  <c r="A12" i="1" l="1"/>
  <c r="A13" i="1" l="1"/>
  <c r="A14" i="1" l="1"/>
  <c r="A15" i="1" l="1"/>
  <c r="A16" i="1" l="1"/>
  <c r="A17" i="1" s="1"/>
  <c r="A19" i="1" s="1"/>
  <c r="A20" i="1" l="1"/>
  <c r="A21" i="1" s="1"/>
  <c r="A22" i="1" s="1"/>
  <c r="A23" i="1" l="1"/>
  <c r="A24" i="1" s="1"/>
  <c r="A25" i="1" s="1"/>
  <c r="A26" i="1" l="1"/>
  <c r="A27" i="1" s="1"/>
  <c r="A28" i="1" l="1"/>
  <c r="A29" i="1" s="1"/>
  <c r="A30" i="1" l="1"/>
  <c r="A32" i="1" s="1"/>
  <c r="A33" i="1" s="1"/>
  <c r="A34" i="1" l="1"/>
  <c r="A35" i="1" s="1"/>
  <c r="A36" i="1" s="1"/>
  <c r="A37" i="1" s="1"/>
  <c r="A39" i="1" s="1"/>
  <c r="A40" i="1" s="1"/>
  <c r="A41" i="1" s="1"/>
  <c r="A42" i="1" s="1"/>
  <c r="A43" i="1" s="1"/>
  <c r="A45" i="1" s="1"/>
  <c r="A46" i="1" s="1"/>
  <c r="A47" i="1" l="1"/>
  <c r="A48" i="1" s="1"/>
  <c r="A49" i="1" l="1"/>
  <c r="A50" i="1" s="1"/>
  <c r="A51" i="1" l="1"/>
  <c r="A53" i="1" s="1"/>
  <c r="A54" i="1" l="1"/>
  <c r="A55" i="1" l="1"/>
  <c r="A56" i="1" s="1"/>
  <c r="A57" i="1" l="1"/>
  <c r="A58" i="1" s="1"/>
  <c r="A59" i="1" l="1"/>
  <c r="A61" i="1" s="1"/>
  <c r="A62" i="1" l="1"/>
  <c r="A63" i="1" s="1"/>
  <c r="A64" i="1" s="1"/>
  <c r="A65" i="1" s="1"/>
  <c r="A66" i="1" s="1"/>
  <c r="A67" i="1" s="1"/>
  <c r="A68" i="1" s="1"/>
  <c r="A70" i="1" s="1"/>
  <c r="A71" i="1" s="1"/>
  <c r="A72" i="1" s="1"/>
  <c r="A73" i="1" l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5" i="1" s="1"/>
  <c r="A86" i="1" s="1"/>
  <c r="A87" i="1" s="1"/>
  <c r="A88" i="1" s="1"/>
  <c r="A89" i="1" s="1"/>
  <c r="A90" i="1" s="1"/>
  <c r="A91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6" i="1" s="1"/>
  <c r="A107" i="1" s="1"/>
  <c r="A109" i="1" s="1"/>
  <c r="A110" i="1" s="1"/>
  <c r="A111" i="1" s="1"/>
  <c r="A112" i="1" s="1"/>
  <c r="A113" i="1" s="1"/>
  <c r="A115" i="1" s="1"/>
  <c r="A116" i="1" s="1"/>
  <c r="A117" i="1" s="1"/>
  <c r="A119" i="1" s="1"/>
  <c r="A120" i="1" s="1"/>
  <c r="A121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6" i="1" s="1"/>
  <c r="A137" i="1" s="1"/>
  <c r="A138" i="1" s="1"/>
  <c r="A139" i="1" s="1"/>
  <c r="A140" i="1" s="1"/>
  <c r="A141" i="1" s="1"/>
  <c r="A142" i="1" s="1"/>
  <c r="A144" i="1" s="1"/>
  <c r="A145" i="1" s="1"/>
  <c r="A147" i="1" s="1"/>
  <c r="A148" i="1" s="1"/>
  <c r="A149" i="1" s="1"/>
  <c r="A151" i="1" s="1"/>
  <c r="A152" i="1" s="1"/>
  <c r="A153" i="1" l="1"/>
  <c r="A155" i="1" s="1"/>
  <c r="A156" i="1" l="1"/>
  <c r="A157" i="1" s="1"/>
  <c r="A160" i="1" l="1"/>
  <c r="A161" i="1" l="1"/>
  <c r="A162" i="1" l="1"/>
  <c r="A163" i="1" l="1"/>
  <c r="A164" i="1" l="1"/>
  <c r="A165" i="1" l="1"/>
  <c r="A166" i="1" s="1"/>
  <c r="A167" i="1" s="1"/>
  <c r="A168" i="1" s="1"/>
  <c r="A169" i="1" s="1"/>
  <c r="A170" i="1" s="1"/>
  <c r="A172" i="1" s="1"/>
  <c r="A173" i="1" s="1"/>
  <c r="A174" i="1" s="1"/>
  <c r="A175" i="1" s="1"/>
  <c r="A176" i="1" s="1"/>
  <c r="A177" i="1" s="1"/>
  <c r="A178" i="1" s="1"/>
  <c r="A180" i="1" s="1"/>
  <c r="A181" i="1" s="1"/>
  <c r="A183" i="1" s="1"/>
  <c r="A184" i="1" s="1"/>
  <c r="A185" i="1" s="1"/>
  <c r="A186" i="1" s="1"/>
  <c r="A187" i="1" s="1"/>
  <c r="A189" i="1" s="1"/>
  <c r="A190" i="1" s="1"/>
  <c r="A191" i="1" s="1"/>
  <c r="A192" i="1" s="1"/>
  <c r="A194" i="1" s="1"/>
  <c r="A195" i="1" s="1"/>
  <c r="A196" i="1" s="1"/>
  <c r="A197" i="1" s="1"/>
  <c r="A198" i="1" s="1"/>
  <c r="A199" i="1" s="1"/>
  <c r="A200" i="1" s="1"/>
  <c r="A203" i="1" s="1"/>
  <c r="A204" i="1" s="1"/>
  <c r="A205" i="1" s="1"/>
  <c r="A206" i="1" s="1"/>
  <c r="A208" i="1" s="1"/>
  <c r="A209" i="1" s="1"/>
  <c r="A210" i="1" s="1"/>
  <c r="A211" i="1" s="1"/>
  <c r="A213" i="1" s="1"/>
  <c r="A214" i="1" s="1"/>
  <c r="A215" i="1" s="1"/>
  <c r="A216" i="1" s="1"/>
  <c r="A217" i="1" s="1"/>
  <c r="A218" i="1" s="1"/>
  <c r="A219" i="1" s="1"/>
  <c r="A220" i="1" s="1"/>
  <c r="D10" i="3" s="1"/>
</calcChain>
</file>

<file path=xl/sharedStrings.xml><?xml version="1.0" encoding="utf-8"?>
<sst xmlns="http://schemas.openxmlformats.org/spreadsheetml/2006/main" count="1672" uniqueCount="1479">
  <si>
    <t>Nombre d’opérations</t>
  </si>
  <si>
    <t>Province</t>
  </si>
  <si>
    <t>Autres crédits</t>
  </si>
  <si>
    <t>Investissement locatif</t>
  </si>
  <si>
    <t>Rachats de crédits externes</t>
  </si>
  <si>
    <t>dont : primo-accédant</t>
  </si>
  <si>
    <t>Total résidence principale</t>
  </si>
  <si>
    <t>Total opérations de crédit</t>
  </si>
  <si>
    <t>Résidence principale</t>
  </si>
  <si>
    <t>Objet de l'opération de crédit</t>
  </si>
  <si>
    <t>Indicateurs mensuels de suivi de la distribution du crédit à l'habitat en France</t>
  </si>
  <si>
    <t>Paris</t>
  </si>
  <si>
    <t>Île de France hors Paris</t>
  </si>
  <si>
    <t>Moyenne, en années</t>
  </si>
  <si>
    <t>Moyenne, en %</t>
  </si>
  <si>
    <t>Moyenne, en années de revenus</t>
  </si>
  <si>
    <t>Renégociations</t>
  </si>
  <si>
    <t>Localisation du bien</t>
  </si>
  <si>
    <t>Dont Crédit Logement</t>
  </si>
  <si>
    <t>Dont CEGC</t>
  </si>
  <si>
    <t>Dont CAMCA</t>
  </si>
  <si>
    <t>Moyenne, en euros</t>
  </si>
  <si>
    <t>Montant de la production pour laquelle l'information n'est pas disponible</t>
  </si>
  <si>
    <t>Montant de la production de prêts totalement amortissables</t>
  </si>
  <si>
    <t>Montant de la production de prêts partiellement amortissables</t>
  </si>
  <si>
    <r>
      <t xml:space="preserve">Montant de la production de prêts </t>
    </r>
    <r>
      <rPr>
        <i/>
        <sz val="8"/>
        <rFont val="Arial"/>
        <family val="2"/>
      </rPr>
      <t>in fine</t>
    </r>
  </si>
  <si>
    <t>Montant de la production de prêts à taux fixe</t>
  </si>
  <si>
    <t>Montant de la production de prêts à taux variable</t>
  </si>
  <si>
    <t>Dont montant de la production de prêts à taux variable cappé</t>
  </si>
  <si>
    <t>Montant de la production de prêts principaux</t>
  </si>
  <si>
    <t>Montant de la production de prêts pour travaux</t>
  </si>
  <si>
    <t xml:space="preserve">Montant de la production de prêts relais </t>
  </si>
  <si>
    <t>Montant de la production garantie par Hypothèque ou Privilège de prêteur de denier</t>
  </si>
  <si>
    <t>Montant de la production garantie par la Caution d'un établissement de crédit</t>
  </si>
  <si>
    <t>Montant de la production garantie par la Caution d'un organisme d'assurance</t>
  </si>
  <si>
    <t>Montant de la production garantie par la le Fonds de garantie à l'accession sociale</t>
  </si>
  <si>
    <t>Montant de la production sans garantie</t>
  </si>
  <si>
    <t>Montant de la production assorti d'un autre type de garantie</t>
  </si>
  <si>
    <t>Détail par type de garantie</t>
  </si>
  <si>
    <t>Nombre d'opérations</t>
  </si>
  <si>
    <t>Informations sur le revenu des emprunteurs</t>
  </si>
  <si>
    <t>Montant de la production de prêts à taux mixte</t>
  </si>
  <si>
    <t>C0010</t>
  </si>
  <si>
    <t>C0020</t>
  </si>
  <si>
    <t>C0030</t>
  </si>
  <si>
    <t>C0040</t>
  </si>
  <si>
    <t>C0050</t>
  </si>
  <si>
    <t>C0060</t>
  </si>
  <si>
    <t>C0070</t>
  </si>
  <si>
    <t>C0080</t>
  </si>
  <si>
    <t>C0090</t>
  </si>
  <si>
    <t>C0100</t>
  </si>
  <si>
    <t>Périmètre</t>
  </si>
  <si>
    <t>Social</t>
  </si>
  <si>
    <t>Activité</t>
  </si>
  <si>
    <t>France</t>
  </si>
  <si>
    <t>Monnaie</t>
  </si>
  <si>
    <t xml:space="preserve">Montant de la production mensuelle </t>
  </si>
  <si>
    <t>Type de garantie</t>
  </si>
  <si>
    <t>Montant de la production pour laquelle le taux d'endettement n'est pas disponible</t>
  </si>
  <si>
    <t>Montant de la production pour laquelle la LTV est &gt; 110%</t>
  </si>
  <si>
    <t>Production pour laquelle la LTV est &gt; 100%</t>
  </si>
  <si>
    <t>Montant de la production pour laquelle la LTV est ≤ 85%</t>
  </si>
  <si>
    <t>Montant de la production pour laquelle la LTV est &gt; 85% et ≤ 95%</t>
  </si>
  <si>
    <t>Montant de la production pour laquelle la LTV est &gt; 95% et ≤ 100%</t>
  </si>
  <si>
    <t>Montant de la production pour laquelle la LTV est &gt; 100% et ≤ 110%</t>
  </si>
  <si>
    <t>Montant de la production pour laquelle le revenu annuel est ≤ 20 000 euros</t>
  </si>
  <si>
    <t>Montant de la production pour laquelle le taux d'effort est ≤ 20%</t>
  </si>
  <si>
    <t>Montant de la production pour laquelle le taux d'endettement est ≤ 3 ans</t>
  </si>
  <si>
    <t>Montant de la production pour laquelle le revenu annuel est &gt; 20 000 euros et ≤ 30 000 euros</t>
  </si>
  <si>
    <t>Montant de la production pour laquelle le revenu annuel est &gt; 30 000 euros et ≤ 50 000 euros</t>
  </si>
  <si>
    <t>Montant de la production pour laquelle le revenu annuel est &gt; 50 000 euros et ≤ 100 000 euros</t>
  </si>
  <si>
    <t>Montant de la production pour laquelle le revenu annuel est &gt; 100 000 euros</t>
  </si>
  <si>
    <t>Montant de la production pour laquelle le taux d'effort est &gt; 20% et ≤ 30%</t>
  </si>
  <si>
    <t>Montant de la production pour laquelle le taux d'effort est &gt; 30% et ≤ 33%</t>
  </si>
  <si>
    <t>Montant de la production pour laquelle le taux d'effort est &gt; 33% et ≤ 35%</t>
  </si>
  <si>
    <t>Montant de la production pour laquelle le taux d'effort est &gt; 40%</t>
  </si>
  <si>
    <t>Montant de la production pour laquelle le taux d'endettement est &gt; 3 ans et ≤ 3,5 ans</t>
  </si>
  <si>
    <t>Montant de la production pour laquelle le taux d'endettement est &gt; 3,5 ans et ≤ 4 ans</t>
  </si>
  <si>
    <t>Montant de la production pour laquelle le taux d'endettement est &gt; 4 ans et ≤ 4,5 ans</t>
  </si>
  <si>
    <t>Montant de la production pour laquelle le taux d'endettement est &gt; 4,5 ans et ≤ 5 ans</t>
  </si>
  <si>
    <t>Montant de la production pour laquelle le taux d'endettement est &gt; 7 ans</t>
  </si>
  <si>
    <t>Montant de la production pour laquelle le taux d'effort est &gt; 35% et ≤ 40%</t>
  </si>
  <si>
    <t>Montant de la production pour laquelle le taux d'endettement est &gt; 5 ans et ≤ 5,5 ans</t>
  </si>
  <si>
    <t>Montant de la production pour laquelle le taux d'endettement est &gt; 5,5 ans et ≤ 6 ans</t>
  </si>
  <si>
    <t>Montant de la production pour laquelle le taux d'endettement est &gt; 6 ans et ≤ 6,5 ans</t>
  </si>
  <si>
    <t>Montant de la production pour laquelle le taux d'endettement est &gt; 6,5 ans et ≤ 7 ans</t>
  </si>
  <si>
    <t>Production ne respectant pas la recommandation n° R-HCSF-2019-1 (i.e. dont la maturité est &gt; 25 ans ou le taux d'effort est &gt; 33%)</t>
  </si>
  <si>
    <t>Informations complémentaires sur les prêts relais</t>
  </si>
  <si>
    <t>Dont montant de la production de prêts assortis d'un différé de remboursement &gt; 2 ans</t>
  </si>
  <si>
    <t>C0110</t>
  </si>
  <si>
    <t>Montant de la production couverte par une seule garantie</t>
  </si>
  <si>
    <t>Dont montant de la production de prêts à taux mixte cappé</t>
  </si>
  <si>
    <t>Revenus annuels</t>
  </si>
  <si>
    <t>Taux d'effort (DSTI)</t>
  </si>
  <si>
    <t>Taux d'endettement (DTI)</t>
  </si>
  <si>
    <t>LTV</t>
  </si>
  <si>
    <t>Dont montant de la production à destination de Sociétés civiles immobilières</t>
  </si>
  <si>
    <t>Dont montant de la production à destination d'emprunteurs non-résidents</t>
  </si>
  <si>
    <t>Ventilation de la production par type de prêt</t>
  </si>
  <si>
    <t>Toutes monnaies</t>
  </si>
  <si>
    <t>Ventilation de la production par profil d'amortissement</t>
  </si>
  <si>
    <t>Ventilation de la production par type de taux d'intérêt</t>
  </si>
  <si>
    <t>Dont à destination de Sociétés civiles immobilières</t>
  </si>
  <si>
    <t>Dont à destination d'emprunteurs non-résidents</t>
  </si>
  <si>
    <t>Dont montant de la production en devises</t>
  </si>
  <si>
    <t>Dont CHF</t>
  </si>
  <si>
    <t>Dont GBP</t>
  </si>
  <si>
    <t>Dont USD</t>
  </si>
  <si>
    <t>Outre-mer</t>
  </si>
  <si>
    <t>Détail par maturité</t>
  </si>
  <si>
    <t>Détail par durée maximale</t>
  </si>
  <si>
    <t>Montant de la production de prêts relais dont la durée maximale est ≤ 12 mois</t>
  </si>
  <si>
    <t>Montant de la production de prêts relais dont la durée maximale est &gt; 12 mois et ≤ 24 mois</t>
  </si>
  <si>
    <t>Montant de la production de prêts relais dont la durée maximale est &gt; 24 mois</t>
  </si>
  <si>
    <t>Montant de la production de prêts relais dont la durée maximale n'est pas disponible</t>
  </si>
  <si>
    <t>Montant de la production pour laquelle le taux d'endettement est &gt; 7 ans et ≤ 7,5 ans</t>
  </si>
  <si>
    <t>Montant de la production pour laquelle le taux d'endettement est &gt; 7,5 ans et ≤ 8 ans</t>
  </si>
  <si>
    <t>Montant de la production pour laquelle le taux d'endettement est &gt; 8 ans</t>
  </si>
  <si>
    <t>Détail par niveau de LTV</t>
  </si>
  <si>
    <t>Détail par niveau de taux d'effort</t>
  </si>
  <si>
    <t>Détail par taux d'endettement</t>
  </si>
  <si>
    <t>Montant de la production</t>
  </si>
  <si>
    <t>Montant de la production pour laquelle la maturité n'est pas disponible</t>
  </si>
  <si>
    <t>Montant de la production pour laquelle la maturité est &gt; 30 ans et ≤ 35 ans</t>
  </si>
  <si>
    <t>Montant de la production pour laquelle la maturité est &gt; 35 ans</t>
  </si>
  <si>
    <t>Détail par taux d'effort</t>
  </si>
  <si>
    <t>Montant de la production pour laquelle le taux d'effort n'est pas disponible</t>
  </si>
  <si>
    <t>Montant de la production pour laquelle le taux d'effort est &gt; 40% et ≤ 50%</t>
  </si>
  <si>
    <t>Montant de la production pour laquelle le taux d'effort est &gt; 50%</t>
  </si>
  <si>
    <t>Montant de prêts relais prorogés</t>
  </si>
  <si>
    <t>Montant de la production couverte par divers types de garanties</t>
  </si>
  <si>
    <t>Détail par type de taux d'intérêt</t>
  </si>
  <si>
    <t>Montant de la production pour laquelle la maturité est &gt; 25 ans et ≤ 30 ans</t>
  </si>
  <si>
    <t>Montant de la production pour laquelle le taux d'effort est ≤ 30%</t>
  </si>
  <si>
    <t>Dont montant de prêts relais prorogés pour moins de 6 mois</t>
  </si>
  <si>
    <t>Dont montant de prêts relais prorogés pour plus de 6 mois mais mons de 12 mois</t>
  </si>
  <si>
    <t>Dont montant de prêts relais prorogés pour plus de 12 mois</t>
  </si>
  <si>
    <t>Maturité</t>
  </si>
  <si>
    <t>Montant de la production pour laquelle la maturité est &gt; 10 ans et ≤ 15 ans</t>
  </si>
  <si>
    <t>Montant de la production pour laquelle la maturité est &gt; 15 ans et ≤ 20 ans</t>
  </si>
  <si>
    <t>Montant de la production pour laquelle la maturité est &gt; 20 ans et ≤ 25 ans</t>
  </si>
  <si>
    <t>Montant de la production pour laquelle la maturité est &gt; 25 ans</t>
  </si>
  <si>
    <t>CREDITHAB
Indicateurs mensuels de suivi de la production de crédit immobiliers en France</t>
  </si>
  <si>
    <r>
      <t xml:space="preserve">Dont montant de la production de prêts assortis d'un différé de remboursement </t>
    </r>
    <r>
      <rPr>
        <sz val="8"/>
        <rFont val="Calibri"/>
        <family val="2"/>
      </rPr>
      <t>≤</t>
    </r>
    <r>
      <rPr>
        <i/>
        <sz val="8"/>
        <rFont val="Arial"/>
        <family val="2"/>
      </rPr>
      <t xml:space="preserve"> 1 an</t>
    </r>
  </si>
  <si>
    <r>
      <t xml:space="preserve">Dont montant de la production de prêts assortis d'un différé de remboursement &gt; 1 an et </t>
    </r>
    <r>
      <rPr>
        <sz val="8"/>
        <rFont val="Calibri"/>
        <family val="2"/>
      </rPr>
      <t>≤</t>
    </r>
    <r>
      <rPr>
        <i/>
        <sz val="8"/>
        <rFont val="Arial"/>
        <family val="2"/>
      </rPr>
      <t xml:space="preserve"> 2 ans</t>
    </r>
  </si>
  <si>
    <t>Montant de la production pour laquelle la maturité est ≤ 10 ans</t>
  </si>
  <si>
    <t>Production pour laquelle le taux d'effort est &gt; 33%</t>
  </si>
  <si>
    <t>Montant de la production pour laquelle le taux d'effort est &gt; 33% et ≤ 40%</t>
  </si>
  <si>
    <r>
      <t xml:space="preserve">Montant de la production pour laquelle le taux d'endettement est </t>
    </r>
    <r>
      <rPr>
        <sz val="8"/>
        <rFont val="Calibri"/>
        <family val="2"/>
      </rPr>
      <t>≤</t>
    </r>
    <r>
      <rPr>
        <sz val="8"/>
        <rFont val="Arial"/>
        <family val="2"/>
      </rPr>
      <t xml:space="preserve"> 6 ans</t>
    </r>
  </si>
  <si>
    <r>
      <t xml:space="preserve">Taux d'effort (DSTI) sur la base du </t>
    </r>
    <r>
      <rPr>
        <b/>
        <u/>
        <sz val="8"/>
        <rFont val="Arial"/>
        <family val="2"/>
      </rPr>
      <t>revenu net après impôt</t>
    </r>
  </si>
  <si>
    <t>Détail par quotité de financement</t>
  </si>
  <si>
    <t>Montant de la production pour laquelle la quotité de financement est ≤ 70%</t>
  </si>
  <si>
    <t>Montant de la production pour laquelle la quotité de financement est &gt; 70% et ≤ 80%</t>
  </si>
  <si>
    <t>Montant de la production pour laquelle la quotité de financement est &gt; 80%</t>
  </si>
  <si>
    <t>Dont prêts VEFA</t>
  </si>
  <si>
    <t>Dont prêts à l'accession sociale</t>
  </si>
  <si>
    <t>Monnaie de Remise</t>
  </si>
  <si>
    <t>€uros</t>
  </si>
  <si>
    <t xml:space="preserve">Collecte </t>
  </si>
  <si>
    <t>CREDITHAB</t>
  </si>
  <si>
    <t xml:space="preserve">CIB </t>
  </si>
  <si>
    <t xml:space="preserve">Raison sociale  </t>
  </si>
  <si>
    <t xml:space="preserve">Arrêté </t>
  </si>
  <si>
    <t>Synthèse des contrôles exécutés :</t>
  </si>
  <si>
    <t>Conformité du fichier utilisé :</t>
  </si>
  <si>
    <t>Contrôle 1 / R0010</t>
  </si>
  <si>
    <t>Contrôle 1 / R0020</t>
  </si>
  <si>
    <t>Contrôle 1 / R0080</t>
  </si>
  <si>
    <t>Contrôle 1 / R0110</t>
  </si>
  <si>
    <t>Contrôle 1 / R0120</t>
  </si>
  <si>
    <t>Contrôle 1 / R0130</t>
  </si>
  <si>
    <t>Contrôle 1 / R0140</t>
  </si>
  <si>
    <t>Contrôle 1 / R0150</t>
  </si>
  <si>
    <t>Contrôle 1 / R0160</t>
  </si>
  <si>
    <t>Contrôle 1 / R0170</t>
  </si>
  <si>
    <t>Contrôle 1 / R0180</t>
  </si>
  <si>
    <t>Contrôle 1 / R0200</t>
  </si>
  <si>
    <t>Contrôle 1 / R0210</t>
  </si>
  <si>
    <t>Contrôle 1 / R0220</t>
  </si>
  <si>
    <t>Contrôle 1 / R0230</t>
  </si>
  <si>
    <t>Contrôle 1 / R0240</t>
  </si>
  <si>
    <t>Contrôle 1 / R0250</t>
  </si>
  <si>
    <t>Contrôle 1 / R0260</t>
  </si>
  <si>
    <t>Contrôle 1 / R0270</t>
  </si>
  <si>
    <t>Contrôle 1 / R0280</t>
  </si>
  <si>
    <t>Contrôle 1 / R0290</t>
  </si>
  <si>
    <t>Contrôle 1 / R0300</t>
  </si>
  <si>
    <t>Contrôle 1 / R0320</t>
  </si>
  <si>
    <t>Contrôle 1 / R0330</t>
  </si>
  <si>
    <t>Contrôle 1 / R0340</t>
  </si>
  <si>
    <t>Contrôle 1 / R0350</t>
  </si>
  <si>
    <t>Contrôle 1 / R0360</t>
  </si>
  <si>
    <t>Contrôle 1 / R0370</t>
  </si>
  <si>
    <t>Contrôle 1 / R0390</t>
  </si>
  <si>
    <t>Contrôle 1 / R0400</t>
  </si>
  <si>
    <t>Contrôle 1 / R0410</t>
  </si>
  <si>
    <t>Contrôle 1 / R0420</t>
  </si>
  <si>
    <t>Contrôle 1 / R0430</t>
  </si>
  <si>
    <t>Contrôle 1 / R0440</t>
  </si>
  <si>
    <t>Contrôle 1 / R0460</t>
  </si>
  <si>
    <t>Contrôle 1 / R0470</t>
  </si>
  <si>
    <t>Contrôle 1 / R0480</t>
  </si>
  <si>
    <t>Contrôle 1 / R0490</t>
  </si>
  <si>
    <t>Contrôle 1 / R0500</t>
  </si>
  <si>
    <t>Contrôle 1 / R0510</t>
  </si>
  <si>
    <t>Contrôle 1 / R0520</t>
  </si>
  <si>
    <t>Contrôle 1 / R0540</t>
  </si>
  <si>
    <t>Contrôle 1 / R0550</t>
  </si>
  <si>
    <t>Contrôle 1 / R0560</t>
  </si>
  <si>
    <t>Contrôle 1 / R0570</t>
  </si>
  <si>
    <t>Contrôle 1 / R0580</t>
  </si>
  <si>
    <t>Contrôle 1 / R0590</t>
  </si>
  <si>
    <t>Contrôle 1 / R0600</t>
  </si>
  <si>
    <t>Contrôle 1 / R0610</t>
  </si>
  <si>
    <t>Contrôle 1 / R0620</t>
  </si>
  <si>
    <t>Contrôle 1 / R0630</t>
  </si>
  <si>
    <t>Contrôle 1 / R0640</t>
  </si>
  <si>
    <t>Contrôle 1 / R0650</t>
  </si>
  <si>
    <t>Contrôle 1 / R0660</t>
  </si>
  <si>
    <t>Contrôle 1 / R0680</t>
  </si>
  <si>
    <t>Contrôle 1 / R0690</t>
  </si>
  <si>
    <t>Contrôle 1 / R0700</t>
  </si>
  <si>
    <t>Contrôle 1 / R0710</t>
  </si>
  <si>
    <t>Contrôle 1 / R0720</t>
  </si>
  <si>
    <t>Contrôle 1 / R0730</t>
  </si>
  <si>
    <t>Contrôle 1 / R0740</t>
  </si>
  <si>
    <t>Contrôle 1 / R0750</t>
  </si>
  <si>
    <t>Contrôle 1 / R0760</t>
  </si>
  <si>
    <t>Contrôle 1 / R0770</t>
  </si>
  <si>
    <t>Contrôle 1 / R0780</t>
  </si>
  <si>
    <t>Contrôle 1 / R0790</t>
  </si>
  <si>
    <t>Contrôle 1 / R0800</t>
  </si>
  <si>
    <t>Contrôle 1 / R0810</t>
  </si>
  <si>
    <t>Contrôle 1 / R0820</t>
  </si>
  <si>
    <t>Contrôle 1 / R0830</t>
  </si>
  <si>
    <t>Contrôle 1 / R0840</t>
  </si>
  <si>
    <t>Contrôle 1 / R0850</t>
  </si>
  <si>
    <t>Contrôle 1 / R0860</t>
  </si>
  <si>
    <t>Contrôle 1 / R0870</t>
  </si>
  <si>
    <t>Contrôle 1 / R0880</t>
  </si>
  <si>
    <t>Contrôle 1 / R0890</t>
  </si>
  <si>
    <t>Contrôle 1 / R0900</t>
  </si>
  <si>
    <t>Contrôle 1 / R0910</t>
  </si>
  <si>
    <t>Contrôle 1 / R0920</t>
  </si>
  <si>
    <t>Contrôle 1 / R0930</t>
  </si>
  <si>
    <t>Contrôle 1 / R0940</t>
  </si>
  <si>
    <t>Contrôle 1 / R0950</t>
  </si>
  <si>
    <t>Contrôle 1 / R0960</t>
  </si>
  <si>
    <t>Contrôle 1 / R0970</t>
  </si>
  <si>
    <t>Contrôle 1 / R0980</t>
  </si>
  <si>
    <t>Contrôle 1 / R0990</t>
  </si>
  <si>
    <t>Contrôle 1 / R1000</t>
  </si>
  <si>
    <t>Contrôle 1 / R1010</t>
  </si>
  <si>
    <t>Contrôle 1 / R1020</t>
  </si>
  <si>
    <t>Contrôle 1 / R1030</t>
  </si>
  <si>
    <t>Contrôle 1 / R1040</t>
  </si>
  <si>
    <t>Contrôle 1 / R1050</t>
  </si>
  <si>
    <t>Contrôle 1 / R1060</t>
  </si>
  <si>
    <t>Contrôle 1 / R1070</t>
  </si>
  <si>
    <t>Contrôle 1 / R1080</t>
  </si>
  <si>
    <t>Contrôle 1 / R1100</t>
  </si>
  <si>
    <t>Contrôle 1 / R1110</t>
  </si>
  <si>
    <t>Contrôle 1 / R1120</t>
  </si>
  <si>
    <t>Contrôle 1 / R1130</t>
  </si>
  <si>
    <t>Contrôle 1 / R1140</t>
  </si>
  <si>
    <t>Contrôle 1 / R1150</t>
  </si>
  <si>
    <t>Contrôle 1 / R1160</t>
  </si>
  <si>
    <t>Contrôle 1 / R1170</t>
  </si>
  <si>
    <t>Contrôle 1 / R1180</t>
  </si>
  <si>
    <t>Contrôle 1 / R1190</t>
  </si>
  <si>
    <t>Contrôle 1 / R1200</t>
  </si>
  <si>
    <t>Contrôle 1 / R1210</t>
  </si>
  <si>
    <t>Contrôle 1 / R1220</t>
  </si>
  <si>
    <t>Contrôle 1 / R1230</t>
  </si>
  <si>
    <t>Contrôle 1 / R1240</t>
  </si>
  <si>
    <t>Contrôle 1 / R1250</t>
  </si>
  <si>
    <t>Contrôle 1 / R1260</t>
  </si>
  <si>
    <t>Contrôle 1 / R1270</t>
  </si>
  <si>
    <t>Contrôle 1 / R1280</t>
  </si>
  <si>
    <t>Contrôle 1 / R1290</t>
  </si>
  <si>
    <t>Contrôle 1 / R1300</t>
  </si>
  <si>
    <t>Contrôle 1 / R1310</t>
  </si>
  <si>
    <t>Contrôle 1 / R1320</t>
  </si>
  <si>
    <t>Contrôle 1 / R1330</t>
  </si>
  <si>
    <t>Contrôle 1 / R1340</t>
  </si>
  <si>
    <t>Contrôle 1 / R1350</t>
  </si>
  <si>
    <t>Contrôle 1 / R1360</t>
  </si>
  <si>
    <t>Contrôle 1 / R1370</t>
  </si>
  <si>
    <t>Contrôle 1 / R1390</t>
  </si>
  <si>
    <t>Contrôle 1 / R1400</t>
  </si>
  <si>
    <t>Contrôle 1 / R1410</t>
  </si>
  <si>
    <t>Contrôle 1 / R1420</t>
  </si>
  <si>
    <t>Contrôle 1 / R1430</t>
  </si>
  <si>
    <t>Contrôle 1 / R1440</t>
  </si>
  <si>
    <t>Contrôle 1 / R1450</t>
  </si>
  <si>
    <t>Contrôle 1 / R1460</t>
  </si>
  <si>
    <t>Contrôle 1 / R1470</t>
  </si>
  <si>
    <t>Contrôle 1 / R1480</t>
  </si>
  <si>
    <t>Contrôle 1 / R1490</t>
  </si>
  <si>
    <t>Contrôle 1 / R1500</t>
  </si>
  <si>
    <t>Contrôle 1 / R1510</t>
  </si>
  <si>
    <t>Contrôle 1 / R1520</t>
  </si>
  <si>
    <t>Contrôle 1 / R1530</t>
  </si>
  <si>
    <t>Contrôle 1 / R1540</t>
  </si>
  <si>
    <t>Contrôle 1 / R1550</t>
  </si>
  <si>
    <t>Contrôle 1 / R1560</t>
  </si>
  <si>
    <t>Contrôle 1 / R1570</t>
  </si>
  <si>
    <t>Contrôle 1 / R1580</t>
  </si>
  <si>
    <t>Contrôle 1 / R1590</t>
  </si>
  <si>
    <t>Contrôle 1 / R1600</t>
  </si>
  <si>
    <t>Contrôle 1 / R1610</t>
  </si>
  <si>
    <t>Contrôle 1 / R1620</t>
  </si>
  <si>
    <t>Contrôle 2 / R0010</t>
  </si>
  <si>
    <t>Contrôle 2 / R0020</t>
  </si>
  <si>
    <t>Contrôle 2 / R0030</t>
  </si>
  <si>
    <t>Contrôle 2 / R0080</t>
  </si>
  <si>
    <t>Contrôle 2 / R0110</t>
  </si>
  <si>
    <t>Contrôle 2 / R0120</t>
  </si>
  <si>
    <t>Contrôle 2 / R0130</t>
  </si>
  <si>
    <t>Contrôle 2 / R0140</t>
  </si>
  <si>
    <t>Contrôle 2 / R0150</t>
  </si>
  <si>
    <t>Contrôle 2 / R0160</t>
  </si>
  <si>
    <t>Contrôle 2 / R0170</t>
  </si>
  <si>
    <t>Contrôle 2 / R0180</t>
  </si>
  <si>
    <t>Contrôle 2 / R0190</t>
  </si>
  <si>
    <t>Contrôle 2 / R0200</t>
  </si>
  <si>
    <t>Contrôle 2 / R0210</t>
  </si>
  <si>
    <t>Contrôle 2 / R0220</t>
  </si>
  <si>
    <t>Contrôle 2 / R0230</t>
  </si>
  <si>
    <t>Contrôle 2 / R0240</t>
  </si>
  <si>
    <t>Contrôle 2 / R0250</t>
  </si>
  <si>
    <t>Contrôle 2 / R0260</t>
  </si>
  <si>
    <t>Contrôle 2 / R0270</t>
  </si>
  <si>
    <t>Contrôle 2 / R0280</t>
  </si>
  <si>
    <t>Contrôle 2 / R0290</t>
  </si>
  <si>
    <t>Contrôle 2 / R0300</t>
  </si>
  <si>
    <t>Contrôle 2 / R0320</t>
  </si>
  <si>
    <t>Contrôle 2 / R0330</t>
  </si>
  <si>
    <t>Contrôle 2 / R0340</t>
  </si>
  <si>
    <t>Contrôle 2 / R0350</t>
  </si>
  <si>
    <t>Contrôle 2 / R0360</t>
  </si>
  <si>
    <t>Contrôle 2 / R0370</t>
  </si>
  <si>
    <t>Contrôle 2 / R0390</t>
  </si>
  <si>
    <t>Contrôle 2 / R0400</t>
  </si>
  <si>
    <t>Contrôle 2 / R0410</t>
  </si>
  <si>
    <t>Contrôle 2 / R0420</t>
  </si>
  <si>
    <t>Contrôle 2 / R0430</t>
  </si>
  <si>
    <t>Contrôle 2 / R0440</t>
  </si>
  <si>
    <t>Contrôle 2 / R0460</t>
  </si>
  <si>
    <t>Contrôle 2 / R0470</t>
  </si>
  <si>
    <t>Contrôle 2 / R0480</t>
  </si>
  <si>
    <t>Contrôle 2 / R0490</t>
  </si>
  <si>
    <t>Contrôle 2 / R0500</t>
  </si>
  <si>
    <t>Contrôle 2 / R0510</t>
  </si>
  <si>
    <t>Contrôle 2 / R0520</t>
  </si>
  <si>
    <t>Contrôle 2 / R0540</t>
  </si>
  <si>
    <t>Contrôle 2 / R0550</t>
  </si>
  <si>
    <t>Contrôle 2 / R0560</t>
  </si>
  <si>
    <t>Contrôle 2 / R0570</t>
  </si>
  <si>
    <t>Contrôle 2 / R0580</t>
  </si>
  <si>
    <t>Contrôle 2 / R0590</t>
  </si>
  <si>
    <t>Contrôle 2 / R0600</t>
  </si>
  <si>
    <t>Contrôle 2 / R0610</t>
  </si>
  <si>
    <t>Contrôle 2 / R0620</t>
  </si>
  <si>
    <t>Contrôle 2 / R0630</t>
  </si>
  <si>
    <t>Contrôle 2 / R0640</t>
  </si>
  <si>
    <t>Contrôle 2 / R0650</t>
  </si>
  <si>
    <t>Contrôle 2 / R0660</t>
  </si>
  <si>
    <t>Contrôle 2 / R0680</t>
  </si>
  <si>
    <t>Contrôle 2 / R0690</t>
  </si>
  <si>
    <t>Contrôle 2 / R0700</t>
  </si>
  <si>
    <t>Contrôle 2 / R0710</t>
  </si>
  <si>
    <t>Contrôle 2 / R0720</t>
  </si>
  <si>
    <t>Contrôle 2 / R0730</t>
  </si>
  <si>
    <t>Contrôle 2 / R0740</t>
  </si>
  <si>
    <t>Contrôle 2 / R0750</t>
  </si>
  <si>
    <t>Contrôle 2 / R0760</t>
  </si>
  <si>
    <t>Contrôle 2 / R0770</t>
  </si>
  <si>
    <t>Contrôle 2 / R0780</t>
  </si>
  <si>
    <t>Contrôle 2 / R0790</t>
  </si>
  <si>
    <t>Contrôle 2 / R0800</t>
  </si>
  <si>
    <t>Contrôle 2 / R0810</t>
  </si>
  <si>
    <t>Contrôle 2 / R0820</t>
  </si>
  <si>
    <t>Contrôle 2 / R0830</t>
  </si>
  <si>
    <t>Contrôle 2 / R0840</t>
  </si>
  <si>
    <t>Contrôle 2 / R0850</t>
  </si>
  <si>
    <t>Contrôle 2 / R0860</t>
  </si>
  <si>
    <t>Contrôle 2 / R0870</t>
  </si>
  <si>
    <t>Contrôle 2 / R0880</t>
  </si>
  <si>
    <t>Contrôle 2 / R0890</t>
  </si>
  <si>
    <t>Contrôle 2 / R0900</t>
  </si>
  <si>
    <t>Contrôle 2 / R0910</t>
  </si>
  <si>
    <t>Contrôle 2 / R0920</t>
  </si>
  <si>
    <t>Contrôle 2 / R0930</t>
  </si>
  <si>
    <t>Contrôle 2 / R0940</t>
  </si>
  <si>
    <t>Contrôle 2 / R0950</t>
  </si>
  <si>
    <t>Contrôle 2 / R0960</t>
  </si>
  <si>
    <t>Contrôle 2 / R0970</t>
  </si>
  <si>
    <t>Contrôle 2 / R0980</t>
  </si>
  <si>
    <t>Contrôle 2 / R0990</t>
  </si>
  <si>
    <t>Contrôle 2 / R1000</t>
  </si>
  <si>
    <t>Contrôle 2 / R1010</t>
  </si>
  <si>
    <t>Contrôle 2 / R1020</t>
  </si>
  <si>
    <t>Contrôle 2 / R1030</t>
  </si>
  <si>
    <t>Contrôle 2 / R1040</t>
  </si>
  <si>
    <t>Contrôle 2 / R1050</t>
  </si>
  <si>
    <t>Contrôle 2 / R1060</t>
  </si>
  <si>
    <t>Contrôle 2 / R1070</t>
  </si>
  <si>
    <t>Contrôle 2 / R1080</t>
  </si>
  <si>
    <t>Contrôle 2 / R1100</t>
  </si>
  <si>
    <t>Contrôle 2 / R1110</t>
  </si>
  <si>
    <t>Contrôle 2 / R1120</t>
  </si>
  <si>
    <t>Contrôle 2 / R1130</t>
  </si>
  <si>
    <t>Contrôle 2 / R1140</t>
  </si>
  <si>
    <t>Contrôle 2 / R1150</t>
  </si>
  <si>
    <t>Contrôle 2 / R1160</t>
  </si>
  <si>
    <t>Contrôle 2 / R1170</t>
  </si>
  <si>
    <t>Contrôle 2 / R1180</t>
  </si>
  <si>
    <t>Contrôle 2 / R1190</t>
  </si>
  <si>
    <t>Contrôle 2 / R1200</t>
  </si>
  <si>
    <t>Contrôle 2 / R1210</t>
  </si>
  <si>
    <t>Contrôle 2 / R1220</t>
  </si>
  <si>
    <t>Contrôle 2 / R1230</t>
  </si>
  <si>
    <t>Contrôle 2 / R1240</t>
  </si>
  <si>
    <t>Contrôle 2 / R1250</t>
  </si>
  <si>
    <t>Contrôle 2 / R1260</t>
  </si>
  <si>
    <t>Contrôle 2 / R1270</t>
  </si>
  <si>
    <t>Contrôle 2 / R1280</t>
  </si>
  <si>
    <t>Contrôle 2 / R1290</t>
  </si>
  <si>
    <t>Contrôle 2 / R1300</t>
  </si>
  <si>
    <t>Contrôle 2 / R1310</t>
  </si>
  <si>
    <t>Contrôle 2 / R1320</t>
  </si>
  <si>
    <t>Contrôle 2 / R1330</t>
  </si>
  <si>
    <t>Contrôle 2 / R1340</t>
  </si>
  <si>
    <t>Contrôle 2 / R1350</t>
  </si>
  <si>
    <t>Contrôle 2 / R1360</t>
  </si>
  <si>
    <t>Contrôle 2 / R1370</t>
  </si>
  <si>
    <t>Contrôle 2 / R1390</t>
  </si>
  <si>
    <t>Contrôle 2 / R1400</t>
  </si>
  <si>
    <t>Contrôle 2 / R1410</t>
  </si>
  <si>
    <t>Contrôle 2 / R1420</t>
  </si>
  <si>
    <t>Contrôle 2 / R1430</t>
  </si>
  <si>
    <t>Contrôle 2 / R1440</t>
  </si>
  <si>
    <t>Contrôle 2 / R1450</t>
  </si>
  <si>
    <t>Contrôle 2 / R1460</t>
  </si>
  <si>
    <t>Contrôle 2 / R1470</t>
  </si>
  <si>
    <t>Contrôle 2 / R1480</t>
  </si>
  <si>
    <t>Contrôle 2 / R1490</t>
  </si>
  <si>
    <t>Contrôle 2 / R1500</t>
  </si>
  <si>
    <t>Contrôle 2 / R1510</t>
  </si>
  <si>
    <t>Contrôle 2 / R1520</t>
  </si>
  <si>
    <t>Contrôle 2 / R1530</t>
  </si>
  <si>
    <t>Contrôle 2 / R1540</t>
  </si>
  <si>
    <t>Contrôle 2 / R1550</t>
  </si>
  <si>
    <t>Contrôle 2 / R1560</t>
  </si>
  <si>
    <t>Contrôle 2 / R1570</t>
  </si>
  <si>
    <t>Contrôle 2 / R1580</t>
  </si>
  <si>
    <t>Contrôle 2 / R1590</t>
  </si>
  <si>
    <t>Contrôle 2 / R1600</t>
  </si>
  <si>
    <t>Contrôle 2 / R1610</t>
  </si>
  <si>
    <t>Contrôle 2 / R1620</t>
  </si>
  <si>
    <t>Contrôle 2 / R1630</t>
  </si>
  <si>
    <t>Contrôle 2 / R1640</t>
  </si>
  <si>
    <t>Contrôle 2 / R1650</t>
  </si>
  <si>
    <t>Contrôle 2 / R1660</t>
  </si>
  <si>
    <t>Contrôle 2 / R1670</t>
  </si>
  <si>
    <t>Contrôle 2 / R1680</t>
  </si>
  <si>
    <t>Contrôle 2 / R1690</t>
  </si>
  <si>
    <t>Contrôle 2 / R1700</t>
  </si>
  <si>
    <t>Contrôle 3 / R0010</t>
  </si>
  <si>
    <t>Contrôle 3 / R0020</t>
  </si>
  <si>
    <t>Contrôle 3 / R0080</t>
  </si>
  <si>
    <t>Contrôle 3 / R0110</t>
  </si>
  <si>
    <t>Contrôle 3 / R0120</t>
  </si>
  <si>
    <t>Contrôle 3 / R0130</t>
  </si>
  <si>
    <t>Contrôle 3 / R0140</t>
  </si>
  <si>
    <t>Contrôle 3 / R0150</t>
  </si>
  <si>
    <t>Contrôle 3 / R0160</t>
  </si>
  <si>
    <t>Contrôle 3 / R0170</t>
  </si>
  <si>
    <t>Contrôle 3 / R0180</t>
  </si>
  <si>
    <t>Contrôle 3 / R0200</t>
  </si>
  <si>
    <t>Contrôle 3 / R0210</t>
  </si>
  <si>
    <t>Contrôle 3 / R0220</t>
  </si>
  <si>
    <t>Contrôle 3 / R0230</t>
  </si>
  <si>
    <t>Contrôle 3 / R0240</t>
  </si>
  <si>
    <t>Contrôle 3 / R0250</t>
  </si>
  <si>
    <t>Contrôle 3 / R0260</t>
  </si>
  <si>
    <t>Contrôle 3 / R0270</t>
  </si>
  <si>
    <t>Contrôle 3 / R0280</t>
  </si>
  <si>
    <t>Contrôle 3 / R0290</t>
  </si>
  <si>
    <t>Contrôle 3 / R0300</t>
  </si>
  <si>
    <t>Contrôle 3 / R0320</t>
  </si>
  <si>
    <t>Contrôle 3 / R0330</t>
  </si>
  <si>
    <t>Contrôle 3 / R0340</t>
  </si>
  <si>
    <t>Contrôle 3 / R0350</t>
  </si>
  <si>
    <t>Contrôle 3 / R0360</t>
  </si>
  <si>
    <t>Contrôle 3 / R0370</t>
  </si>
  <si>
    <t>Contrôle 3 / R0390</t>
  </si>
  <si>
    <t>Contrôle 3 / R0400</t>
  </si>
  <si>
    <t>Contrôle 3 / R0410</t>
  </si>
  <si>
    <t>Contrôle 3 / R0420</t>
  </si>
  <si>
    <t>Contrôle 3 / R0430</t>
  </si>
  <si>
    <t>Contrôle 3 / R0440</t>
  </si>
  <si>
    <t>Contrôle 3 / R0460</t>
  </si>
  <si>
    <t>Contrôle 3 / R0470</t>
  </si>
  <si>
    <t>Contrôle 3 / R0480</t>
  </si>
  <si>
    <t>Contrôle 3 / R0490</t>
  </si>
  <si>
    <t>Contrôle 3 / R0500</t>
  </si>
  <si>
    <t>Contrôle 3 / R0510</t>
  </si>
  <si>
    <t>Contrôle 3 / R0520</t>
  </si>
  <si>
    <t>Contrôle 3 / R0540</t>
  </si>
  <si>
    <t>Contrôle 3 / R0550</t>
  </si>
  <si>
    <t>Contrôle 3 / R0560</t>
  </si>
  <si>
    <t>Contrôle 3 / R0570</t>
  </si>
  <si>
    <t>Contrôle 3 / R0580</t>
  </si>
  <si>
    <t>Contrôle 3 / R0590</t>
  </si>
  <si>
    <t>Contrôle 3 / R0600</t>
  </si>
  <si>
    <t>Contrôle 3 / R0610</t>
  </si>
  <si>
    <t>Contrôle 3 / R0620</t>
  </si>
  <si>
    <t>Contrôle 3 / R0630</t>
  </si>
  <si>
    <t>Contrôle 3 / R0640</t>
  </si>
  <si>
    <t>Contrôle 3 / R0650</t>
  </si>
  <si>
    <t>Contrôle 3 / R0660</t>
  </si>
  <si>
    <t>Contrôle 3 / R0680</t>
  </si>
  <si>
    <t>Contrôle 3 / R0690</t>
  </si>
  <si>
    <t>Contrôle 3 / R0700</t>
  </si>
  <si>
    <t>Contrôle 3 / R0710</t>
  </si>
  <si>
    <t>Contrôle 3 / R0720</t>
  </si>
  <si>
    <t>Contrôle 3 / R0730</t>
  </si>
  <si>
    <t>Contrôle 3 / R0740</t>
  </si>
  <si>
    <t>Contrôle 3 / R0750</t>
  </si>
  <si>
    <t>Contrôle 3 / R0760</t>
  </si>
  <si>
    <t>Contrôle 3 / R0770</t>
  </si>
  <si>
    <t>Contrôle 3 / R0780</t>
  </si>
  <si>
    <t>Contrôle 3 / R0790</t>
  </si>
  <si>
    <t>Contrôle 3 / R0800</t>
  </si>
  <si>
    <t>Contrôle 3 / R0810</t>
  </si>
  <si>
    <t>Contrôle 3 / R0820</t>
  </si>
  <si>
    <t>Contrôle 3 / R0830</t>
  </si>
  <si>
    <t>Contrôle 3 / R0840</t>
  </si>
  <si>
    <t>Contrôle 3 / R0850</t>
  </si>
  <si>
    <t>Contrôle 3 / R0860</t>
  </si>
  <si>
    <t>Contrôle 3 / R0870</t>
  </si>
  <si>
    <t>Contrôle 3 / R0880</t>
  </si>
  <si>
    <t>Contrôle 3 / R0890</t>
  </si>
  <si>
    <t>Contrôle 3 / R0900</t>
  </si>
  <si>
    <t>Contrôle 3 / R0910</t>
  </si>
  <si>
    <t>Contrôle 3 / R0920</t>
  </si>
  <si>
    <t>Contrôle 3 / R0930</t>
  </si>
  <si>
    <t>Contrôle 3 / R0940</t>
  </si>
  <si>
    <t>Contrôle 3 / R0950</t>
  </si>
  <si>
    <t>Contrôle 3 / R0960</t>
  </si>
  <si>
    <t>Contrôle 3 / R0970</t>
  </si>
  <si>
    <t>Contrôle 3 / R0980</t>
  </si>
  <si>
    <t>Contrôle 3 / R0990</t>
  </si>
  <si>
    <t>Contrôle 3 / R1000</t>
  </si>
  <si>
    <t>Contrôle 3 / R1010</t>
  </si>
  <si>
    <t>Contrôle 3 / R1020</t>
  </si>
  <si>
    <t>Contrôle 3 / R1030</t>
  </si>
  <si>
    <t>Contrôle 3 / R1040</t>
  </si>
  <si>
    <t>Contrôle 3 / R1050</t>
  </si>
  <si>
    <t>Contrôle 3 / R1060</t>
  </si>
  <si>
    <t>Contrôle 3 / R1070</t>
  </si>
  <si>
    <t>Contrôle 3 / R1080</t>
  </si>
  <si>
    <t>Contrôle 3 / R1100</t>
  </si>
  <si>
    <t>Contrôle 3 / R1110</t>
  </si>
  <si>
    <t>Contrôle 3 / R1120</t>
  </si>
  <si>
    <t>Contrôle 3 / R1130</t>
  </si>
  <si>
    <t>Contrôle 3 / R1140</t>
  </si>
  <si>
    <t>Contrôle 3 / R1150</t>
  </si>
  <si>
    <t>Contrôle 3 / R1160</t>
  </si>
  <si>
    <t>Contrôle 3 / R1170</t>
  </si>
  <si>
    <t>Contrôle 3 / R1180</t>
  </si>
  <si>
    <t>Contrôle 3 / R1190</t>
  </si>
  <si>
    <t>Contrôle 3 / R1200</t>
  </si>
  <si>
    <t>Contrôle 3 / R1210</t>
  </si>
  <si>
    <t>Contrôle 3 / R1220</t>
  </si>
  <si>
    <t>Contrôle 3 / R1230</t>
  </si>
  <si>
    <t>Contrôle 3 / R1240</t>
  </si>
  <si>
    <t>Contrôle 3 / R1250</t>
  </si>
  <si>
    <t>Contrôle 3 / R1260</t>
  </si>
  <si>
    <t>Contrôle 3 / R1270</t>
  </si>
  <si>
    <t>Contrôle 3 / R1280</t>
  </si>
  <si>
    <t>Contrôle 3 / R1290</t>
  </si>
  <si>
    <t>Contrôle 3 / R1300</t>
  </si>
  <si>
    <t>Contrôle 3 / R1310</t>
  </si>
  <si>
    <t>Contrôle 3 / R1320</t>
  </si>
  <si>
    <t>Contrôle 3 / R1330</t>
  </si>
  <si>
    <t>Contrôle 3 / R1340</t>
  </si>
  <si>
    <t>Contrôle 3 / R1350</t>
  </si>
  <si>
    <t>Contrôle 3 / R1360</t>
  </si>
  <si>
    <t>Contrôle 3 / R1370</t>
  </si>
  <si>
    <t>Contrôle 3 / R1390</t>
  </si>
  <si>
    <t>Contrôle 3 / R1400</t>
  </si>
  <si>
    <t>Contrôle 3 / R1410</t>
  </si>
  <si>
    <t>Contrôle 3 / R1420</t>
  </si>
  <si>
    <t>Contrôle 3 / R1430</t>
  </si>
  <si>
    <t>Contrôle 3 / R1440</t>
  </si>
  <si>
    <t>Contrôle 3 / R1450</t>
  </si>
  <si>
    <t>Contrôle 3 / R1460</t>
  </si>
  <si>
    <t>Contrôle 3 / R1470</t>
  </si>
  <si>
    <t>Contrôle 3 / R1480</t>
  </si>
  <si>
    <t>Contrôle 3 / R1490</t>
  </si>
  <si>
    <t>Contrôle 3 / R1500</t>
  </si>
  <si>
    <t>Contrôle 3 / R1510</t>
  </si>
  <si>
    <t>Contrôle 3 / R1520</t>
  </si>
  <si>
    <t>Contrôle 3 / R1530</t>
  </si>
  <si>
    <t>Contrôle 3 / R1540</t>
  </si>
  <si>
    <t>Contrôle 3 / R1550</t>
  </si>
  <si>
    <t>Contrôle 3 / R1560</t>
  </si>
  <si>
    <t>Contrôle 3 / R1570</t>
  </si>
  <si>
    <t>Contrôle 3 / R1580</t>
  </si>
  <si>
    <t>Contrôle 3 / R1590</t>
  </si>
  <si>
    <t>Contrôle 3 / R1600</t>
  </si>
  <si>
    <t>Contrôle 3 / R1610</t>
  </si>
  <si>
    <t>Contrôle 3 / R1620</t>
  </si>
  <si>
    <t>Contrôle 4  / C0010</t>
  </si>
  <si>
    <t>Contrôle 5 / C0010</t>
  </si>
  <si>
    <t>Contrôle 6 / C0010</t>
  </si>
  <si>
    <t>Contrôle 7 / C0010</t>
  </si>
  <si>
    <t>Contrôle 8 / C0010</t>
  </si>
  <si>
    <t>Contrôle 9 / C0010</t>
  </si>
  <si>
    <t>Contrôle 10 / C0010</t>
  </si>
  <si>
    <t>Contrôle 4  / C0020</t>
  </si>
  <si>
    <t>Contrôle 4  / C0030</t>
  </si>
  <si>
    <t>Contrôle 4  / C0040</t>
  </si>
  <si>
    <t>Contrôle 4  / C0050</t>
  </si>
  <si>
    <t>Contrôle 4  / C0060</t>
  </si>
  <si>
    <t>Contrôle 4  / C0070</t>
  </si>
  <si>
    <t>Contrôle 4  / C0080</t>
  </si>
  <si>
    <t>Contrôle 4  / C0090</t>
  </si>
  <si>
    <t>Contrôle 4  / C0100</t>
  </si>
  <si>
    <t>Contrôle 4  / C0110</t>
  </si>
  <si>
    <t>Contrôle 5 / C0080</t>
  </si>
  <si>
    <t>Contrôle 5 / C0090</t>
  </si>
  <si>
    <t>Contrôle 5 / C0100</t>
  </si>
  <si>
    <t>Contrôle 5 / C0110</t>
  </si>
  <si>
    <t>Contrôle 7 / C0020</t>
  </si>
  <si>
    <t>Contrôle 7 / C0030</t>
  </si>
  <si>
    <t>Contrôle 7 / C0040</t>
  </si>
  <si>
    <t>Contrôle 7 / C0050</t>
  </si>
  <si>
    <t>Contrôle 7 / C0060</t>
  </si>
  <si>
    <t>Contrôle 7 / C0070</t>
  </si>
  <si>
    <t>Contrôle 7 / C0080</t>
  </si>
  <si>
    <t>Contrôle 7 / C0090</t>
  </si>
  <si>
    <t>Contrôle 7 / C0100</t>
  </si>
  <si>
    <t>Contrôle 7 / C0110</t>
  </si>
  <si>
    <t>Contrôle 8 / C0020</t>
  </si>
  <si>
    <t>Contrôle 9 / C0020</t>
  </si>
  <si>
    <t>Contrôle 8 / C0030</t>
  </si>
  <si>
    <t>Contrôle 8 / C0040</t>
  </si>
  <si>
    <t>Contrôle 8 / C0050</t>
  </si>
  <si>
    <t>Contrôle 8 / C0060</t>
  </si>
  <si>
    <t>Contrôle 8 / C0070</t>
  </si>
  <si>
    <t>Contrôle 8 / C0080</t>
  </si>
  <si>
    <t>Contrôle 8 / C0090</t>
  </si>
  <si>
    <t>Contrôle 8 / C0100</t>
  </si>
  <si>
    <t>Contrôle 8 / C0110</t>
  </si>
  <si>
    <t>Contrôle 9 / C0030</t>
  </si>
  <si>
    <t>Contrôle 9 / C0040</t>
  </si>
  <si>
    <t>Contrôle 9 / C0050</t>
  </si>
  <si>
    <t>Contrôle 9 / C0060</t>
  </si>
  <si>
    <t>Contrôle 9 / C0070</t>
  </si>
  <si>
    <t>Contrôle 9 / C0080</t>
  </si>
  <si>
    <t>Contrôle 9 / C0090</t>
  </si>
  <si>
    <t>Contrôle 9 / C0100</t>
  </si>
  <si>
    <t>Contrôle 9 / C0110</t>
  </si>
  <si>
    <t>Contrôle 11 / C0010</t>
  </si>
  <si>
    <t>Contrôle 11 / C0020</t>
  </si>
  <si>
    <t>Contrôle 11 / C0030</t>
  </si>
  <si>
    <t>Contrôle 11 / C0040</t>
  </si>
  <si>
    <t>Contrôle 11 / C0050</t>
  </si>
  <si>
    <t>Contrôle 11 / C0060</t>
  </si>
  <si>
    <t>Contrôle 11 / C0070</t>
  </si>
  <si>
    <t>Contrôle 11 / C0080</t>
  </si>
  <si>
    <t>Contrôle 11 / C0090</t>
  </si>
  <si>
    <t>Contrôle 11 / C0100</t>
  </si>
  <si>
    <t>Contrôle 11 / C0110</t>
  </si>
  <si>
    <t>Contrôles Horizontaux</t>
  </si>
  <si>
    <t>Contrôle 12 / C0010</t>
  </si>
  <si>
    <t>Contrôle 12 / C0020</t>
  </si>
  <si>
    <t>Contrôle 12 / C0030</t>
  </si>
  <si>
    <t>Contrôle 12 / C0040</t>
  </si>
  <si>
    <t>Contrôle 12 / C0050</t>
  </si>
  <si>
    <t>Contrôle 12 / C0060</t>
  </si>
  <si>
    <t>Contrôle 12 / C0070</t>
  </si>
  <si>
    <t>Contrôle 12 / C0080</t>
  </si>
  <si>
    <t>Contrôle 12 / C0090</t>
  </si>
  <si>
    <t>Contrôle 12 / C0100</t>
  </si>
  <si>
    <t>Contrôle 12 / C0110</t>
  </si>
  <si>
    <t>Contrôle 13 / C0010</t>
  </si>
  <si>
    <t>Contrôle 13 / C0020</t>
  </si>
  <si>
    <t>Contrôle 13 / C0030</t>
  </si>
  <si>
    <t>Contrôle 13 / C0040</t>
  </si>
  <si>
    <t>Contrôle 13 / C0050</t>
  </si>
  <si>
    <t>Contrôle 13 / C0060</t>
  </si>
  <si>
    <t>Contrôle 13 / C0070</t>
  </si>
  <si>
    <t>Contrôle 13 / C0080</t>
  </si>
  <si>
    <t>Contrôle 13 / C0090</t>
  </si>
  <si>
    <t>Contrôle 13 / C0100</t>
  </si>
  <si>
    <t>Contrôle 13 / C0110</t>
  </si>
  <si>
    <t>Contrôle 14 / C0010</t>
  </si>
  <si>
    <t>Contrôle 14 / C0020</t>
  </si>
  <si>
    <t>Contrôle 14 / C0030</t>
  </si>
  <si>
    <t>Contrôle 14 / C0040</t>
  </si>
  <si>
    <t>Contrôle 14 / C0050</t>
  </si>
  <si>
    <t>Contrôle 14 / C0060</t>
  </si>
  <si>
    <t>Contrôle 14 / C0070</t>
  </si>
  <si>
    <t>Contrôle 14 / C0080</t>
  </si>
  <si>
    <t>Contrôle 14 / C0090</t>
  </si>
  <si>
    <t>Contrôle 14 / C0100</t>
  </si>
  <si>
    <t>Contrôle 14 / C0110</t>
  </si>
  <si>
    <t>Contrôle 15 / C0010</t>
  </si>
  <si>
    <t>Contrôle 15 / C0020</t>
  </si>
  <si>
    <t>Contrôle 15 / C0030</t>
  </si>
  <si>
    <t>Contrôle 15 / C0040</t>
  </si>
  <si>
    <t>Contrôle 15 / C0050</t>
  </si>
  <si>
    <t>Contrôle 15 / C0060</t>
  </si>
  <si>
    <t>Contrôle 15 / C0070</t>
  </si>
  <si>
    <t>Contrôle 15 / C0080</t>
  </si>
  <si>
    <t>Contrôle 15 / C0090</t>
  </si>
  <si>
    <t>Contrôle 15 / C0100</t>
  </si>
  <si>
    <t>Contrôle 15 / C0110</t>
  </si>
  <si>
    <t>Contrôle 16 / C0010</t>
  </si>
  <si>
    <t>Contrôle 16 / C0020</t>
  </si>
  <si>
    <t>Contrôle 16 / C0030</t>
  </si>
  <si>
    <t>Contrôle 16 / C0040</t>
  </si>
  <si>
    <t>Contrôle 16 / C0050</t>
  </si>
  <si>
    <t>Contrôle 16 / C0060</t>
  </si>
  <si>
    <t>Contrôle 16 / C0070</t>
  </si>
  <si>
    <t>Contrôle 16 / C0080</t>
  </si>
  <si>
    <t>Contrôle 16 / C0090</t>
  </si>
  <si>
    <t>Contrôle 16 / C0100</t>
  </si>
  <si>
    <t>Contrôle 16 / C0110</t>
  </si>
  <si>
    <t>Contrôle 17 / C0010</t>
  </si>
  <si>
    <t>Contrôle 18 / C0010</t>
  </si>
  <si>
    <t>Contrôle 18 / C0020</t>
  </si>
  <si>
    <t>Contrôle 18 / C0030</t>
  </si>
  <si>
    <t>Contrôle 18 / C0040</t>
  </si>
  <si>
    <t>Contrôle 18 / C0050</t>
  </si>
  <si>
    <t>Contrôle 18 / C0060</t>
  </si>
  <si>
    <t>Contrôle 18 / C0070</t>
  </si>
  <si>
    <t>Contrôle 18 / C0080</t>
  </si>
  <si>
    <t>Contrôle 18 / C0090</t>
  </si>
  <si>
    <t>Contrôle 18 / C0100</t>
  </si>
  <si>
    <t>Contrôle 18 / C0110</t>
  </si>
  <si>
    <t>Contrôle 19 / C0010</t>
  </si>
  <si>
    <t>Contrôle 19 / C0020</t>
  </si>
  <si>
    <t>Contrôle 19 / C0030</t>
  </si>
  <si>
    <t>Contrôle 19 / C0040</t>
  </si>
  <si>
    <t>Contrôle 19 / C0050</t>
  </si>
  <si>
    <t>Contrôle 19 / C0060</t>
  </si>
  <si>
    <t>Contrôle 19 / C0070</t>
  </si>
  <si>
    <t>Contrôle 19 / C0080</t>
  </si>
  <si>
    <t>Contrôle 19 / C0090</t>
  </si>
  <si>
    <t>Contrôle 19 / C0100</t>
  </si>
  <si>
    <t>Contrôle 19 / C0110</t>
  </si>
  <si>
    <t>Contrôle 20 / C0010</t>
  </si>
  <si>
    <t>Contrôle 20 / C0020</t>
  </si>
  <si>
    <t>Contrôle 20 / C0030</t>
  </si>
  <si>
    <t>Contrôle 20 / C0040</t>
  </si>
  <si>
    <t>Contrôle 20 / C0050</t>
  </si>
  <si>
    <t>Contrôle 20 / C0060</t>
  </si>
  <si>
    <t>Contrôle 20 / C0070</t>
  </si>
  <si>
    <t>Contrôle 20 / C0080</t>
  </si>
  <si>
    <t>Contrôle 20 / C0090</t>
  </si>
  <si>
    <t>Contrôle 20 / C0100</t>
  </si>
  <si>
    <t>Contrôle 20 / C0110</t>
  </si>
  <si>
    <t>Contrôle 21 / C0010</t>
  </si>
  <si>
    <t>Contrôle 21 / C0080</t>
  </si>
  <si>
    <t>Contrôle 21 / C0090</t>
  </si>
  <si>
    <t>Contrôle 21 / C0100</t>
  </si>
  <si>
    <t>Contrôle 21 / C0110</t>
  </si>
  <si>
    <t>Contrôle 22 / C0010</t>
  </si>
  <si>
    <t>Contrôle 22 / C0080</t>
  </si>
  <si>
    <t>Contrôle 22 / C0090</t>
  </si>
  <si>
    <t>Contrôle 22 / C0100</t>
  </si>
  <si>
    <t>Contrôle 22 / C0110</t>
  </si>
  <si>
    <t>Contrôle 23 / C0010</t>
  </si>
  <si>
    <t>Contrôle 23 / C0020</t>
  </si>
  <si>
    <t>Contrôle 23 / C0030</t>
  </si>
  <si>
    <t>Contrôle 23 / C0040</t>
  </si>
  <si>
    <t>Contrôle 23 / C0050</t>
  </si>
  <si>
    <t>Contrôle 23 / C0060</t>
  </si>
  <si>
    <t>Contrôle 23 / C0070</t>
  </si>
  <si>
    <t>Contrôle 23 / C0080</t>
  </si>
  <si>
    <t>Contrôle 23 / C0090</t>
  </si>
  <si>
    <t>Contrôle 23 / C0100</t>
  </si>
  <si>
    <t>Contrôle 23 / C0110</t>
  </si>
  <si>
    <t>Contrôle 24 / C0010</t>
  </si>
  <si>
    <t>Contrôle 24 / C0080</t>
  </si>
  <si>
    <t>Contrôle 24 / C0090</t>
  </si>
  <si>
    <t>Contrôle 24 / C0100</t>
  </si>
  <si>
    <t>Contrôle 24 / C0110</t>
  </si>
  <si>
    <t>Contrôle 25 / C0020</t>
  </si>
  <si>
    <t>Contrôle 25 / C0030</t>
  </si>
  <si>
    <t>Contrôle 25 / C0040</t>
  </si>
  <si>
    <t>Contrôle 25 / C0050</t>
  </si>
  <si>
    <t>Contrôle 25 / C0060</t>
  </si>
  <si>
    <t>Contrôle 25 / C0070</t>
  </si>
  <si>
    <t>Contrôle 26 / C0010</t>
  </si>
  <si>
    <t>Contrôle 26 / C0020</t>
  </si>
  <si>
    <t>Contrôle 26 / C0030</t>
  </si>
  <si>
    <t>Contrôle 26 / C0040</t>
  </si>
  <si>
    <t>Contrôle 26 / C0050</t>
  </si>
  <si>
    <t>Contrôle 26 / C0060</t>
  </si>
  <si>
    <t>Contrôle 26 / C0070</t>
  </si>
  <si>
    <t>Contrôle 26 / C0080</t>
  </si>
  <si>
    <t>Contrôle 26 / C0090</t>
  </si>
  <si>
    <t>Contrôle 26 / C0100</t>
  </si>
  <si>
    <t>Contrôle 26 / C0110</t>
  </si>
  <si>
    <t>Contrôle 27 / C0010</t>
  </si>
  <si>
    <t>Contrôle 27 / C0020</t>
  </si>
  <si>
    <t>Contrôle 27 / C0030</t>
  </si>
  <si>
    <t>Contrôle 27 / C0040</t>
  </si>
  <si>
    <t>Contrôle 27 / C0050</t>
  </si>
  <si>
    <t>Contrôle 27 / C0060</t>
  </si>
  <si>
    <t>Contrôle 27 / C0070</t>
  </si>
  <si>
    <t>Contrôle 27 / C0080</t>
  </si>
  <si>
    <t>Contrôle 27 / C0090</t>
  </si>
  <si>
    <t>Contrôle 27 / C0100</t>
  </si>
  <si>
    <t>Contrôle 27 / C0110</t>
  </si>
  <si>
    <t>Contrôle 28 / C0010</t>
  </si>
  <si>
    <t>Contrôle 28 / C0020</t>
  </si>
  <si>
    <t>Contrôle 28 / C0030</t>
  </si>
  <si>
    <t>Contrôle 28 / C0040</t>
  </si>
  <si>
    <t>Contrôle 28 / C0050</t>
  </si>
  <si>
    <t>Contrôle 28 / C0060</t>
  </si>
  <si>
    <t>Contrôle 28 / C0070</t>
  </si>
  <si>
    <t>Contrôle 28 / C0080</t>
  </si>
  <si>
    <t>Contrôle 28 / C0090</t>
  </si>
  <si>
    <t>Contrôle 28 / C0100</t>
  </si>
  <si>
    <t>Contrôle 28 / C0110</t>
  </si>
  <si>
    <t>Contrôle 29 / C0010</t>
  </si>
  <si>
    <t>Contrôle 29 / C0020</t>
  </si>
  <si>
    <t>Contrôle 29 / C0030</t>
  </si>
  <si>
    <t>Contrôle 29 / C0040</t>
  </si>
  <si>
    <t>Contrôle 29 / C0050</t>
  </si>
  <si>
    <t>Contrôle 29 / C0060</t>
  </si>
  <si>
    <t>Contrôle 29 / C0070</t>
  </si>
  <si>
    <t>Contrôle 29 / C0080</t>
  </si>
  <si>
    <t>Contrôle 29 / C0090</t>
  </si>
  <si>
    <t>Contrôle 29 / C0100</t>
  </si>
  <si>
    <t>Contrôle 29 / C0110</t>
  </si>
  <si>
    <t>Contrôle 30 / C0010</t>
  </si>
  <si>
    <t>Contrôle 30 / C0020</t>
  </si>
  <si>
    <t>Contrôle 30 / C0030</t>
  </si>
  <si>
    <t>Contrôle 30 / C0040</t>
  </si>
  <si>
    <t>Contrôle 30 / C0050</t>
  </si>
  <si>
    <t>Contrôle 30 / C0060</t>
  </si>
  <si>
    <t>Contrôle 30 / C0070</t>
  </si>
  <si>
    <t>Contrôle 30 / C0080</t>
  </si>
  <si>
    <t>Contrôle 30 / C0090</t>
  </si>
  <si>
    <t>Contrôle 30 / C0100</t>
  </si>
  <si>
    <t>Contrôle 30 / C0110</t>
  </si>
  <si>
    <t>Contrôle 31 / C0010</t>
  </si>
  <si>
    <t>Contrôle 31 / C0020</t>
  </si>
  <si>
    <t>Contrôle 31 / C0030</t>
  </si>
  <si>
    <t>Contrôle 31 / C0040</t>
  </si>
  <si>
    <t>Contrôle 31 / C0050</t>
  </si>
  <si>
    <t>Contrôle 31 / C0060</t>
  </si>
  <si>
    <t>Contrôle 31 / C0070</t>
  </si>
  <si>
    <t>Contrôle 31 / C0080</t>
  </si>
  <si>
    <t>Contrôle 31 / C0090</t>
  </si>
  <si>
    <t>Contrôle 31 / C0100</t>
  </si>
  <si>
    <t>Contrôle 31 / C0110</t>
  </si>
  <si>
    <t>Contrôle 32 / C0010</t>
  </si>
  <si>
    <t>Contrôle 32 / C0020</t>
  </si>
  <si>
    <t>Contrôle 32 / C0030</t>
  </si>
  <si>
    <t>Contrôle 32 / C0040</t>
  </si>
  <si>
    <t>Contrôle 32 / C0050</t>
  </si>
  <si>
    <t>Contrôle 32 / C0060</t>
  </si>
  <si>
    <t>Contrôle 32 / C0070</t>
  </si>
  <si>
    <t>Contrôle 32 / C0080</t>
  </si>
  <si>
    <t>Contrôle 32 / C0090</t>
  </si>
  <si>
    <t>Contrôle 32 / C0100</t>
  </si>
  <si>
    <t>Contrôle 32 / C0110</t>
  </si>
  <si>
    <t>Contrôle 33 / C0010</t>
  </si>
  <si>
    <t>Contrôle 33 / C0020</t>
  </si>
  <si>
    <t>Contrôle 33 / C0030</t>
  </si>
  <si>
    <t>Contrôle 33 / C0040</t>
  </si>
  <si>
    <t>Contrôle 33 / C0050</t>
  </si>
  <si>
    <t>Contrôle 33 / C0060</t>
  </si>
  <si>
    <t>Contrôle 33 / C0070</t>
  </si>
  <si>
    <t>Contrôle 33 / C0080</t>
  </si>
  <si>
    <t>Contrôle 33 / C0090</t>
  </si>
  <si>
    <t>Contrôle 33 / C0100</t>
  </si>
  <si>
    <t>Contrôle 33 / C0110</t>
  </si>
  <si>
    <t>Contrôle 34 / C0010</t>
  </si>
  <si>
    <t>Contrôle 34 / C0020</t>
  </si>
  <si>
    <t>Contrôle 34 / C0030</t>
  </si>
  <si>
    <t>Contrôle 34 / C0040</t>
  </si>
  <si>
    <t>Contrôle 34 / C0050</t>
  </si>
  <si>
    <t>Contrôle 34 / C0060</t>
  </si>
  <si>
    <t>Contrôle 34 / C0070</t>
  </si>
  <si>
    <t>Contrôle 34 / C0080</t>
  </si>
  <si>
    <t>Contrôle 34 / C0090</t>
  </si>
  <si>
    <t>Contrôle 34 / C0100</t>
  </si>
  <si>
    <t>Contrôle 34 / C0110</t>
  </si>
  <si>
    <t>Contrôle 35 / C0010</t>
  </si>
  <si>
    <t>Contrôle 35 / C0020</t>
  </si>
  <si>
    <t>Contrôle 35 / C0030</t>
  </si>
  <si>
    <t>Contrôle 35 / C0040</t>
  </si>
  <si>
    <t>Contrôle 35 / C0050</t>
  </si>
  <si>
    <t>Contrôle 35 / C0060</t>
  </si>
  <si>
    <t>Contrôle 35 / C0070</t>
  </si>
  <si>
    <t>Contrôle 35 / C0080</t>
  </si>
  <si>
    <t>Contrôle 35 / C0090</t>
  </si>
  <si>
    <t>Contrôle 35 / C0100</t>
  </si>
  <si>
    <t>Contrôle 35 / C0110</t>
  </si>
  <si>
    <t>Contrôle 36 / C0010</t>
  </si>
  <si>
    <t>Contrôle 36 / C0020</t>
  </si>
  <si>
    <t>Contrôle 36 / C0030</t>
  </si>
  <si>
    <t>Contrôle 36 / C0040</t>
  </si>
  <si>
    <t>Contrôle 36 / C0050</t>
  </si>
  <si>
    <t>Contrôle 36 / C0060</t>
  </si>
  <si>
    <t>Contrôle 36 / C0070</t>
  </si>
  <si>
    <t>Contrôle 36 / C0080</t>
  </si>
  <si>
    <t>Contrôle 36 / C0090</t>
  </si>
  <si>
    <t>Contrôle 36 / C0100</t>
  </si>
  <si>
    <t>Contrôle 36 / C0110</t>
  </si>
  <si>
    <t>Contrôle 37 / C0010</t>
  </si>
  <si>
    <t>Contrôle 37 / C0020</t>
  </si>
  <si>
    <t>Contrôle 37 / C0030</t>
  </si>
  <si>
    <t>Contrôle 37 / C0040</t>
  </si>
  <si>
    <t>Contrôle 37 / C0050</t>
  </si>
  <si>
    <t>Contrôle 37 / C0060</t>
  </si>
  <si>
    <t>Contrôle 37 / C0070</t>
  </si>
  <si>
    <t>Contrôle 37 / C0080</t>
  </si>
  <si>
    <t>Contrôle 37 / C0090</t>
  </si>
  <si>
    <t>Contrôle 37 / C0100</t>
  </si>
  <si>
    <t>Contrôle 37 / C0110</t>
  </si>
  <si>
    <t>Contrôle 38 / C0010</t>
  </si>
  <si>
    <t>Contrôle 38 / C0020</t>
  </si>
  <si>
    <t>Contrôle 38 / C0030</t>
  </si>
  <si>
    <t>Contrôle 38 / C0040</t>
  </si>
  <si>
    <t>Contrôle 38 / C0050</t>
  </si>
  <si>
    <t>Contrôle 38 / C0060</t>
  </si>
  <si>
    <t>Contrôle 38 / C0070</t>
  </si>
  <si>
    <t>Contrôle 38 / C0080</t>
  </si>
  <si>
    <t>Contrôle 38 / C0090</t>
  </si>
  <si>
    <t>Contrôle 38 / C0100</t>
  </si>
  <si>
    <t>Contrôle 38 / C0110</t>
  </si>
  <si>
    <t>Contrôle 39 / C0010</t>
  </si>
  <si>
    <t>Contrôle 39 / C0020</t>
  </si>
  <si>
    <t>Contrôle 39 / C0030</t>
  </si>
  <si>
    <t>Contrôle 39 / C0040</t>
  </si>
  <si>
    <t>Contrôle 39 / C0050</t>
  </si>
  <si>
    <t>Contrôle 39 / C0060</t>
  </si>
  <si>
    <t>Contrôle 39 / C0070</t>
  </si>
  <si>
    <t>Contrôle 39 / C0080</t>
  </si>
  <si>
    <t>Contrôle 39 / C0090</t>
  </si>
  <si>
    <t>Contrôle 39 / C0100</t>
  </si>
  <si>
    <t>Contrôle 39 / C0110</t>
  </si>
  <si>
    <t>Contrôle 40 / C0010</t>
  </si>
  <si>
    <t>Contrôle 40 / C0020</t>
  </si>
  <si>
    <t>Contrôle 40 / C0030</t>
  </si>
  <si>
    <t>Contrôle 40 / C0040</t>
  </si>
  <si>
    <t>Contrôle 40 / C0050</t>
  </si>
  <si>
    <t>Contrôle 40 / C0060</t>
  </si>
  <si>
    <t>Contrôle 40 / C0070</t>
  </si>
  <si>
    <t>Contrôle 40 / C0080</t>
  </si>
  <si>
    <t>Contrôle 40 / C0090</t>
  </si>
  <si>
    <t>Contrôle 40 / C0100</t>
  </si>
  <si>
    <t>Contrôle 40 / C0110</t>
  </si>
  <si>
    <t>Contrôle 41 / C0010</t>
  </si>
  <si>
    <t>Contrôle 41 / C0020</t>
  </si>
  <si>
    <t>Contrôle 41 / C0030</t>
  </si>
  <si>
    <t>Contrôle 41 / C0040</t>
  </si>
  <si>
    <t>Contrôle 41 / C0050</t>
  </si>
  <si>
    <t>Contrôle 41 / C0060</t>
  </si>
  <si>
    <t>Contrôle 41 / C0070</t>
  </si>
  <si>
    <t>Contrôle 41 / C0080</t>
  </si>
  <si>
    <t>Contrôle 41 / C0090</t>
  </si>
  <si>
    <t>Contrôle 41 / C0100</t>
  </si>
  <si>
    <t>Contrôle 41 / C0110</t>
  </si>
  <si>
    <t>Contrôle 42 / C0010</t>
  </si>
  <si>
    <t>Contrôle 42 / C0020</t>
  </si>
  <si>
    <t>Contrôle 42 / C0030</t>
  </si>
  <si>
    <t>Contrôle 42 / C0040</t>
  </si>
  <si>
    <t>Contrôle 42 / C0050</t>
  </si>
  <si>
    <t>Contrôle 42 / C0060</t>
  </si>
  <si>
    <t>Contrôle 42 / C0070</t>
  </si>
  <si>
    <t>Contrôle 42 / C0080</t>
  </si>
  <si>
    <t>Contrôle 42 / C0090</t>
  </si>
  <si>
    <t>Contrôle 42 / C0100</t>
  </si>
  <si>
    <t>Contrôle 42 / C0110</t>
  </si>
  <si>
    <t>Contrôle 43 / C0040</t>
  </si>
  <si>
    <t>Contrôle 43 / C0010</t>
  </si>
  <si>
    <t>Contrôle 43 / C0020</t>
  </si>
  <si>
    <t>Contrôle 43 / C0030</t>
  </si>
  <si>
    <t>Contrôle 43 / C0050</t>
  </si>
  <si>
    <t>Contrôle 43 / C0060</t>
  </si>
  <si>
    <t>Contrôle 43 / C0070</t>
  </si>
  <si>
    <t>Contrôle 43 / C0080</t>
  </si>
  <si>
    <t>Contrôle 43 / C0090</t>
  </si>
  <si>
    <t>Contrôle 43 / C0100</t>
  </si>
  <si>
    <t>Contrôle 43 / C0110</t>
  </si>
  <si>
    <t>Contrôle 44 / C0020</t>
  </si>
  <si>
    <t>Contrôle 44 / C0010</t>
  </si>
  <si>
    <t>Contrôle 44 / C0030</t>
  </si>
  <si>
    <t>Contrôle 44 / C0040</t>
  </si>
  <si>
    <t>Contrôle 44 / C0050</t>
  </si>
  <si>
    <t>Contrôle 44 / C0060</t>
  </si>
  <si>
    <t>Contrôle 44 / C0070</t>
  </si>
  <si>
    <t>Contrôle 44 / C0080</t>
  </si>
  <si>
    <t>Contrôle 44 / C0090</t>
  </si>
  <si>
    <t>Contrôle 44 / C0100</t>
  </si>
  <si>
    <t>Contrôle 44 / C0110</t>
  </si>
  <si>
    <t>Contrôle 45 / C0010</t>
  </si>
  <si>
    <t>Contrôle 45 / C0020</t>
  </si>
  <si>
    <t>Contrôle 45 / C0030</t>
  </si>
  <si>
    <t>Contrôle 45 / C0040</t>
  </si>
  <si>
    <t>Contrôle 45 / C0050</t>
  </si>
  <si>
    <t>Contrôle 45 / C0060</t>
  </si>
  <si>
    <t>Contrôle 45 / C0070</t>
  </si>
  <si>
    <t>Contrôle 45 / C0080</t>
  </si>
  <si>
    <t>Contrôle 45 / C0090</t>
  </si>
  <si>
    <t>Contrôle 45 / C0100</t>
  </si>
  <si>
    <t>Contrôle 45 / C0110</t>
  </si>
  <si>
    <t>Contrôle 46 / C0010</t>
  </si>
  <si>
    <t>Contrôle 46 / C0020</t>
  </si>
  <si>
    <t>Contrôle 46 / C0030</t>
  </si>
  <si>
    <t>Contrôle 46 / C0040</t>
  </si>
  <si>
    <t>Contrôle 46 / C0050</t>
  </si>
  <si>
    <t>Contrôle 46 / C0060</t>
  </si>
  <si>
    <t>Contrôle 46 / C0070</t>
  </si>
  <si>
    <t>Contrôle 46 / C0080</t>
  </si>
  <si>
    <t>Contrôle 46 / C0090</t>
  </si>
  <si>
    <t>Contrôle 46 / C0100</t>
  </si>
  <si>
    <t>Contrôle 46 / C0110</t>
  </si>
  <si>
    <t>Contrôles Verticaux</t>
  </si>
  <si>
    <t>Contrôle 47 / C0010</t>
  </si>
  <si>
    <t>Contrôle 47 / C0020</t>
  </si>
  <si>
    <t>Contrôle 47 / C0030</t>
  </si>
  <si>
    <t>Contrôle 47 / C0040</t>
  </si>
  <si>
    <t>Contrôle 47 / C0050</t>
  </si>
  <si>
    <t>Contrôle 47 / C0060</t>
  </si>
  <si>
    <t>Contrôle 47 / C0070</t>
  </si>
  <si>
    <t>Contrôle 47 / C0080</t>
  </si>
  <si>
    <t>Contrôle 47 / C0090</t>
  </si>
  <si>
    <t>Contrôle 47 / C0100</t>
  </si>
  <si>
    <t>Contrôle 47 / C0110</t>
  </si>
  <si>
    <t>Contrôle 48 / C0010</t>
  </si>
  <si>
    <t>Contrôle 48 / C0020</t>
  </si>
  <si>
    <t>Contrôle 48 / C0030</t>
  </si>
  <si>
    <t>Contrôle 48 / C0040</t>
  </si>
  <si>
    <t>Contrôle 48 / C0050</t>
  </si>
  <si>
    <t>Contrôle 48 / C0060</t>
  </si>
  <si>
    <t>Contrôle 48 / C0070</t>
  </si>
  <si>
    <t>Contrôle 48 / C0080</t>
  </si>
  <si>
    <t>Contrôle 48 / C0090</t>
  </si>
  <si>
    <t>Contrôle 48 / C0100</t>
  </si>
  <si>
    <t>Contrôle 48 / C0110</t>
  </si>
  <si>
    <t>Contrôle 49 / C0010</t>
  </si>
  <si>
    <t>Contrôle 49 / C0020</t>
  </si>
  <si>
    <t>Contrôle 49 / C0030</t>
  </si>
  <si>
    <t>Contrôle 49 / C0040</t>
  </si>
  <si>
    <t>Contrôle 49 / C0050</t>
  </si>
  <si>
    <t>Contrôle 49 / C0060</t>
  </si>
  <si>
    <t>Contrôle 49 / C0070</t>
  </si>
  <si>
    <t>Contrôle 49 / C0080</t>
  </si>
  <si>
    <t>Contrôle 49 / C0090</t>
  </si>
  <si>
    <t>Contrôle 49 / C0100</t>
  </si>
  <si>
    <t>Contrôle 49 / C0110</t>
  </si>
  <si>
    <t>Contrôle 50 / C0010</t>
  </si>
  <si>
    <t>Contrôle 50 / C0020</t>
  </si>
  <si>
    <t>Contrôle 50 / C0030</t>
  </si>
  <si>
    <t>Contrôle 50 / C0040</t>
  </si>
  <si>
    <t>Contrôle 50 / C0050</t>
  </si>
  <si>
    <t>Contrôle 50 / C0060</t>
  </si>
  <si>
    <t>Contrôle 50 / C0070</t>
  </si>
  <si>
    <t>Contrôle 50 / C0080</t>
  </si>
  <si>
    <t>Contrôle 50 / C0090</t>
  </si>
  <si>
    <t>Contrôle 50 / C0100</t>
  </si>
  <si>
    <t>Contrôle 50 / C0110</t>
  </si>
  <si>
    <t>Contrôle 51 / C0010</t>
  </si>
  <si>
    <t>Contrôle 51 / C0020</t>
  </si>
  <si>
    <t>Contrôle 51 / C0030</t>
  </si>
  <si>
    <t>Contrôle 51 / C0040</t>
  </si>
  <si>
    <t>Contrôle 51 / C0050</t>
  </si>
  <si>
    <t>Contrôle 51 / C0060</t>
  </si>
  <si>
    <t>Contrôle 51 / C0070</t>
  </si>
  <si>
    <t>Contrôle 51 / C0080</t>
  </si>
  <si>
    <t>Contrôle 51 / C0090</t>
  </si>
  <si>
    <t>Contrôle 51 / C0100</t>
  </si>
  <si>
    <t>Contrôle 51 / C0110</t>
  </si>
  <si>
    <t>Contrôle 52 / C0010</t>
  </si>
  <si>
    <t>Contrôle 52 / C0080</t>
  </si>
  <si>
    <t>Contrôle 52 / C0090</t>
  </si>
  <si>
    <t>Contrôle 52 / C0100</t>
  </si>
  <si>
    <t>Contrôle 52 / C0110</t>
  </si>
  <si>
    <t>Contrôle 53 / C0010</t>
  </si>
  <si>
    <t>Contrôle 53 / C0080</t>
  </si>
  <si>
    <t>Contrôle 53 / C0090</t>
  </si>
  <si>
    <t>Contrôle 53 / C0100</t>
  </si>
  <si>
    <t>Contrôle 53 / C0110</t>
  </si>
  <si>
    <t>Contrôle 54 / C0010</t>
  </si>
  <si>
    <t>Contrôle 54 / C0020</t>
  </si>
  <si>
    <t>Contrôle 54 / C0030</t>
  </si>
  <si>
    <t>Contrôle 54 / C0040</t>
  </si>
  <si>
    <t>Contrôle 54 / C0050</t>
  </si>
  <si>
    <t>Contrôle 54 / C0060</t>
  </si>
  <si>
    <t>Contrôle 54 / C0070</t>
  </si>
  <si>
    <t>Contrôle 54 / C0080</t>
  </si>
  <si>
    <t>Contrôle 54 / C0090</t>
  </si>
  <si>
    <t>Contrôle 54 / C0100</t>
  </si>
  <si>
    <t>Contrôle 54 / C0110</t>
  </si>
  <si>
    <t>Contrôle 55 / C0010</t>
  </si>
  <si>
    <t>Contrôle 55 / C0020</t>
  </si>
  <si>
    <t>Contrôle 55 / C0030</t>
  </si>
  <si>
    <t>Contrôle 55 / C0040</t>
  </si>
  <si>
    <t>Contrôle 55 / C0050</t>
  </si>
  <si>
    <t>Contrôle 55 / C0060</t>
  </si>
  <si>
    <t>Contrôle 55 / C0070</t>
  </si>
  <si>
    <t>Contrôle 55 / C0080</t>
  </si>
  <si>
    <t>Contrôle 55 / C0090</t>
  </si>
  <si>
    <t>Contrôle 55 / C0100</t>
  </si>
  <si>
    <t>Contrôle 55 / C0110</t>
  </si>
  <si>
    <t>Contrôle 56 / C0010</t>
  </si>
  <si>
    <t>Contrôle 56 / C0020</t>
  </si>
  <si>
    <t>Contrôle 56 / C0030</t>
  </si>
  <si>
    <t>Contrôle 56 / C0060</t>
  </si>
  <si>
    <t>Contrôle 56 / C0070</t>
  </si>
  <si>
    <t>Contrôle 56 / C0080</t>
  </si>
  <si>
    <t>Contrôle 56 / C0090</t>
  </si>
  <si>
    <t>Contrôle 56 / C0100</t>
  </si>
  <si>
    <t>Contrôle 56 / C0110</t>
  </si>
  <si>
    <t>Contrôle 57 / C0010</t>
  </si>
  <si>
    <t>Contrôle 57 / C0020</t>
  </si>
  <si>
    <t>Contrôle 57 / C0030</t>
  </si>
  <si>
    <t>Contrôle 57 / C0040</t>
  </si>
  <si>
    <t>Contrôle 57 / C0050</t>
  </si>
  <si>
    <t>Contrôle 57 / C0060</t>
  </si>
  <si>
    <t>Contrôle 57 / C0070</t>
  </si>
  <si>
    <t>Contrôle 57 / C0080</t>
  </si>
  <si>
    <t>Contrôle 57 / C0090</t>
  </si>
  <si>
    <t>Contrôle 57 / C0100</t>
  </si>
  <si>
    <t>Contrôle 57 / C0110</t>
  </si>
  <si>
    <t>Contrôle 58 / C0010</t>
  </si>
  <si>
    <t>Contrôle 58 / C0020</t>
  </si>
  <si>
    <t>Contrôle 58 / C0030</t>
  </si>
  <si>
    <t>Contrôle 58 / C0040</t>
  </si>
  <si>
    <t>Contrôle 58 / C0050</t>
  </si>
  <si>
    <t>Contrôle 58 / C0060</t>
  </si>
  <si>
    <t>Contrôle 58 / C0070</t>
  </si>
  <si>
    <t>Contrôle 58 / C0080</t>
  </si>
  <si>
    <t>Contrôle 58 / C0090</t>
  </si>
  <si>
    <t>Contrôle 58 / C0100</t>
  </si>
  <si>
    <t>Contrôle 58 / C0110</t>
  </si>
  <si>
    <t>Contrôle 59 / C0010</t>
  </si>
  <si>
    <t>Contrôle 59 / C0020</t>
  </si>
  <si>
    <t>Contrôle 59 / C0030</t>
  </si>
  <si>
    <t>Contrôle 59 / C0040</t>
  </si>
  <si>
    <t>Contrôle 59 / C0050</t>
  </si>
  <si>
    <t>Contrôle 59 / C0060</t>
  </si>
  <si>
    <t>Contrôle 59 / C0070</t>
  </si>
  <si>
    <t>Contrôle 59 / C0080</t>
  </si>
  <si>
    <t>Contrôle 59 / C0090</t>
  </si>
  <si>
    <t>Contrôle 59 / C0100</t>
  </si>
  <si>
    <t>Contrôle 59 / C0110</t>
  </si>
  <si>
    <t>Contrôle 60 / C0010</t>
  </si>
  <si>
    <t>Contrôle 60 / C0020</t>
  </si>
  <si>
    <t>Contrôle 60 / C0030</t>
  </si>
  <si>
    <t>Contrôle 60 / C0040</t>
  </si>
  <si>
    <t>Contrôle 60 / C0050</t>
  </si>
  <si>
    <t>Contrôle 60 / C0060</t>
  </si>
  <si>
    <t>Contrôle 60 / C0070</t>
  </si>
  <si>
    <t>Contrôle 60 / C0080</t>
  </si>
  <si>
    <t>Contrôle 60 / C0090</t>
  </si>
  <si>
    <t>Contrôle 60 / C0100</t>
  </si>
  <si>
    <t>Contrôle 60 / C0110</t>
  </si>
  <si>
    <t>Contrôle 61 / C0010</t>
  </si>
  <si>
    <t>Contrôle 61 / C0020</t>
  </si>
  <si>
    <t>Contrôle 61 / C0030</t>
  </si>
  <si>
    <t>Contrôle 61 / C0040</t>
  </si>
  <si>
    <t>Contrôle 61 / C0050</t>
  </si>
  <si>
    <t>Contrôle 61 / C0060</t>
  </si>
  <si>
    <t>Contrôle 61 / C0070</t>
  </si>
  <si>
    <t>Contrôle 61 / C0080</t>
  </si>
  <si>
    <t>Contrôle 61 / C0090</t>
  </si>
  <si>
    <t>Contrôle 61 / C0100</t>
  </si>
  <si>
    <t>Contrôle 61 / C0110</t>
  </si>
  <si>
    <t>Contrôle 62 / C0010</t>
  </si>
  <si>
    <t>Contrôle 62 / C0020</t>
  </si>
  <si>
    <t>Contrôle 62 / C0030</t>
  </si>
  <si>
    <t>Contrôle 62 / C0040</t>
  </si>
  <si>
    <t>Contrôle 62 / C0050</t>
  </si>
  <si>
    <t>Contrôle 62 / C0060</t>
  </si>
  <si>
    <t>Contrôle 62 / C0070</t>
  </si>
  <si>
    <t>Contrôle 62 / C0080</t>
  </si>
  <si>
    <t>Contrôle 62 / C0090</t>
  </si>
  <si>
    <t>Contrôle 62 / C0100</t>
  </si>
  <si>
    <t>Contrôle 62 / C0110</t>
  </si>
  <si>
    <t>Contrôle 63 / C0010</t>
  </si>
  <si>
    <t>Contrôle 64 / C0010</t>
  </si>
  <si>
    <t>Contrôle 65 / C0010</t>
  </si>
  <si>
    <t>Contrôle 66 / C0010</t>
  </si>
  <si>
    <t>Contrôle 67 / C0010</t>
  </si>
  <si>
    <t>Contrôle 68 / C0010</t>
  </si>
  <si>
    <t>Contrôle 69 / C0010</t>
  </si>
  <si>
    <t>Contrôle 70 / C0010</t>
  </si>
  <si>
    <t>Contrôle 71 / C0020</t>
  </si>
  <si>
    <t>Contrôle 71 / C0030</t>
  </si>
  <si>
    <t>Contrôle 71 / C0040</t>
  </si>
  <si>
    <t>Contrôle 71 / C0050</t>
  </si>
  <si>
    <t>Contrôle 71 / C0060</t>
  </si>
  <si>
    <t>Contrôle 71 / C0070</t>
  </si>
  <si>
    <t>Contrôle 71 / C0080</t>
  </si>
  <si>
    <t>Contrôle 71 / C0090</t>
  </si>
  <si>
    <t>Contrôle 71 / C0100</t>
  </si>
  <si>
    <t>Contrôle 72 / C0020</t>
  </si>
  <si>
    <t>Contrôle 72 / C0030</t>
  </si>
  <si>
    <t>Contrôle 72 / C0040</t>
  </si>
  <si>
    <t>Contrôle 72 / C0050</t>
  </si>
  <si>
    <t>Contrôle 72 / C0060</t>
  </si>
  <si>
    <t>Contrôle 72 / C0070</t>
  </si>
  <si>
    <t>Contrôle 72 / C0080</t>
  </si>
  <si>
    <t>Contrôle 72 / C0090</t>
  </si>
  <si>
    <t>Contrôle 72 / C0100</t>
  </si>
  <si>
    <t>Contrôle 73 / C0020</t>
  </si>
  <si>
    <t>Contrôle 73 / C0030</t>
  </si>
  <si>
    <t>Contrôle 73 / C0040</t>
  </si>
  <si>
    <t>Contrôle 73 / C0050</t>
  </si>
  <si>
    <t>Contrôle 73 / C0060</t>
  </si>
  <si>
    <t>Contrôle 73 / C0070</t>
  </si>
  <si>
    <t>Contrôle 73 / C0080</t>
  </si>
  <si>
    <t>Contrôle 73 / C0090</t>
  </si>
  <si>
    <t>Contrôle 73 / C0100</t>
  </si>
  <si>
    <t>Contrôle 74 / C0020</t>
  </si>
  <si>
    <t>Contrôle 74 / C0030</t>
  </si>
  <si>
    <t>Contrôle 74 / C0040</t>
  </si>
  <si>
    <t>Contrôle 74 / C0050</t>
  </si>
  <si>
    <t>Contrôle 74 / C0060</t>
  </si>
  <si>
    <t>Contrôle 74 / C0070</t>
  </si>
  <si>
    <t>Contrôle 74 / C0080</t>
  </si>
  <si>
    <t>Contrôle 74 / C0090</t>
  </si>
  <si>
    <t>Contrôle 74 / C0100</t>
  </si>
  <si>
    <t>Contrôle 75 / C0020</t>
  </si>
  <si>
    <t>Contrôle 75 / C0030</t>
  </si>
  <si>
    <t>Contrôle 75 / C0040</t>
  </si>
  <si>
    <t>Contrôle 75 / C0050</t>
  </si>
  <si>
    <t>Contrôle 75 / C0060</t>
  </si>
  <si>
    <t>Contrôle 75 / C0070</t>
  </si>
  <si>
    <t>Contrôle 75 / C0080</t>
  </si>
  <si>
    <t>Contrôle 75 / C0090</t>
  </si>
  <si>
    <t>Contrôle 75 / C0100</t>
  </si>
  <si>
    <t>Contrôle 76 / C0020</t>
  </si>
  <si>
    <t>Contrôle 76 / C0030</t>
  </si>
  <si>
    <t>Contrôle 76 / C0040</t>
  </si>
  <si>
    <t>Contrôle 76 / C0050</t>
  </si>
  <si>
    <t>Contrôle 76 / C0060</t>
  </si>
  <si>
    <t>Contrôle 76 / C0070</t>
  </si>
  <si>
    <t>Contrôle 76 / C0080</t>
  </si>
  <si>
    <t>Contrôle 76 / C0090</t>
  </si>
  <si>
    <t>Contrôle 76 / C0100</t>
  </si>
  <si>
    <t>Contrôle 77</t>
  </si>
  <si>
    <t>Contrôle 78</t>
  </si>
  <si>
    <t>Contrôle 79</t>
  </si>
  <si>
    <t>Contrôle 80</t>
  </si>
  <si>
    <t>Contrôle 81</t>
  </si>
  <si>
    <t>Contrôle 82</t>
  </si>
  <si>
    <t>Contrôle 83</t>
  </si>
  <si>
    <t>Contrôle 84</t>
  </si>
  <si>
    <t>Contrôle 85</t>
  </si>
  <si>
    <t>Contrôle 86</t>
  </si>
  <si>
    <t>N° de contrôle</t>
  </si>
  <si>
    <t>Objet</t>
  </si>
  <si>
    <t>Expression</t>
  </si>
  <si>
    <t>Application</t>
  </si>
  <si>
    <t>colonne Total = somme des colonnes par opération de crédit (hors "dont")</t>
  </si>
  <si>
    <t>Toutes les lignes servies sauf R0030, R0040, R0050, R0060, R0070, R0090, R0100, R0190, R0310, R0380, R0450, R0530, R0670, R1090, R1380, R1630 à R1710</t>
  </si>
  <si>
    <t>colonne Total = somme des colonnes par localisation du bien</t>
  </si>
  <si>
    <t>Toutes les lignes servies sauf R0040, R0050, R0060, R0070, R0090, R0100, R0310, R0380, R0450, R0530, R0670, R1090, R1380, R1710</t>
  </si>
  <si>
    <t>colonne Total résidence principale &gt;= colonne "dont primo-accédant"</t>
  </si>
  <si>
    <t>C0020 &gt;= C0030</t>
  </si>
  <si>
    <t>montant de la production mensuelle : SCI</t>
  </si>
  <si>
    <t>R0010 &gt;= R0020</t>
  </si>
  <si>
    <t>Toutes les colonnes</t>
  </si>
  <si>
    <t xml:space="preserve">montant de la production mensuelle : non résidents </t>
  </si>
  <si>
    <t>R0010 &gt;= R0030</t>
  </si>
  <si>
    <t xml:space="preserve">Colonnes C0010, C0080, C0090, C0100, C0110 </t>
  </si>
  <si>
    <t xml:space="preserve">montant de la production mensuelle : en devises </t>
  </si>
  <si>
    <t>R0010 &gt;= R0040</t>
  </si>
  <si>
    <t>Colonne C0010</t>
  </si>
  <si>
    <t>montant de la production mensuelle : ventilation par type de prêt</t>
  </si>
  <si>
    <t>montant de la production mensuelle : ventilation par type d'amortissement</t>
  </si>
  <si>
    <t>montant de la production mensuelle : ventilation par type de taux (hors "dont")</t>
  </si>
  <si>
    <t>montant de la production en devises : production en CHF, GBP, USD</t>
  </si>
  <si>
    <t>montant de la production mensuelle hors prêts relais : ventilation par maturité</t>
  </si>
  <si>
    <t>montant de la production mensuelle hors prêts relais : ventilation par revenu annuel</t>
  </si>
  <si>
    <t>montant de la production mensuelle hors prêts relais : ventilation par taux d'effort (DSTI)</t>
  </si>
  <si>
    <t>montant de la production mensuelle hors prêts relais : ventilation par taux d'endettement (DTI)</t>
  </si>
  <si>
    <t>montant de la production mensuelle hors prêts relais : ventilation par type de garantie</t>
  </si>
  <si>
    <t>montant de la production mensuelle hors prêts relais : taux d'effort &gt;= 33 %</t>
  </si>
  <si>
    <t>R0080 + R0110 &gt;= R0850</t>
  </si>
  <si>
    <t>montant de la production mensuelle de prêts principaux : prêts VEFA et prêts à l'accession sociale</t>
  </si>
  <si>
    <t>R0080 &gt;= R0090 + R0100</t>
  </si>
  <si>
    <t xml:space="preserve">montant de la production mensuelle de prêts principaux : ventilation par LTV </t>
  </si>
  <si>
    <t>montant de la production mensuelle de prêts principaux  : LTV &gt;= 100 %</t>
  </si>
  <si>
    <t>R0080 &gt;= R1160</t>
  </si>
  <si>
    <t>montant des prêts relais : montant des prêts prorogés</t>
  </si>
  <si>
    <t>R0120 &gt;= R0130</t>
  </si>
  <si>
    <t>montant des prêts relais : ventilation par maturité</t>
  </si>
  <si>
    <t>montant des prêts relais : ventilation par quotité de financement</t>
  </si>
  <si>
    <t>montant des prêts relais prorogés : ventilation par durée de prorogation</t>
  </si>
  <si>
    <t>nombre d'opérations : SCI + NR</t>
  </si>
  <si>
    <t>R0170 &gt;= R0180 + R0190</t>
  </si>
  <si>
    <t>Colonnes  C0010, C0080 à C0110</t>
  </si>
  <si>
    <t xml:space="preserve">nombre d'opérations : SCI </t>
  </si>
  <si>
    <t>R0170 &gt;= R0180</t>
  </si>
  <si>
    <t>Colonnes  C0020 à C0070</t>
  </si>
  <si>
    <t>nombre d'opérations  : taux d'effort &gt;= 33 %</t>
  </si>
  <si>
    <t>R0170 &gt;= R0860</t>
  </si>
  <si>
    <t>nombre d'opérations  : LTV &gt;= 100%</t>
  </si>
  <si>
    <t>R0170 &gt;= R1170</t>
  </si>
  <si>
    <t>montant des prêts partiellement amortissables : ventilation par différé</t>
  </si>
  <si>
    <t>montant des prêts à taux variable cappé</t>
  </si>
  <si>
    <t>R0270 &gt;= R0280</t>
  </si>
  <si>
    <t>montant des prêts à taux mixte cappé"</t>
  </si>
  <si>
    <t>R0290 &gt;= R0300</t>
  </si>
  <si>
    <t>montant des prêts garantis par Crédit Logement</t>
  </si>
  <si>
    <t>R0750 &gt;= R0760</t>
  </si>
  <si>
    <t xml:space="preserve">montant des prêts garantis par CEGC et CAMCA </t>
  </si>
  <si>
    <t>R0770 &gt;= R0780 + R0790</t>
  </si>
  <si>
    <t>montant de la production à taux d'effort &gt;= 33% : ventilation par type de taux</t>
  </si>
  <si>
    <t>montant de la production à taux d'effort &gt;= 33% : ventilation partielle par maturité</t>
  </si>
  <si>
    <r>
      <t xml:space="preserve">R0850 &gt;= R0920 + R0930 </t>
    </r>
    <r>
      <rPr>
        <sz val="11"/>
        <rFont val="Calibri"/>
        <family val="2"/>
        <scheme val="minor"/>
      </rPr>
      <t>+ R0940</t>
    </r>
  </si>
  <si>
    <t>montant de la production à taux d'effort &gt;= 33% : ventilation partielle par LTV</t>
  </si>
  <si>
    <r>
      <t xml:space="preserve">R0850 &gt;= R0950 + R0960 </t>
    </r>
    <r>
      <rPr>
        <sz val="11"/>
        <rFont val="Calibri"/>
        <family val="2"/>
        <scheme val="minor"/>
      </rPr>
      <t>+ R0970</t>
    </r>
  </si>
  <si>
    <t>montant de la production à taux d'effort &gt;= 33% : ventilation par type de garantie</t>
  </si>
  <si>
    <t>montant de la production à taux d'effort &gt;= 33% : ventilation par revenu annuel</t>
  </si>
  <si>
    <t>montant de la production à taux d'effort &gt;= 33% : prêts à taux variable cappé</t>
  </si>
  <si>
    <t>R0880 &gt;= R0890</t>
  </si>
  <si>
    <t>montant de la production à taux d'effort &gt;= 33% : prêts à taux mixte cappé</t>
  </si>
  <si>
    <t>R0900 &gt;= R0910</t>
  </si>
  <si>
    <t>montant de la production à taux d'effort &gt;= 33% : prêts garantis par Crédit Logement</t>
  </si>
  <si>
    <t>R0990 &gt;= R1000</t>
  </si>
  <si>
    <t xml:space="preserve">montant de la production à taux d'effort &gt;= 33% : prêts garantis par CEGC et CAMCA </t>
  </si>
  <si>
    <t>R1010 &gt;= R1020 + R1030</t>
  </si>
  <si>
    <t>montant de la production à LTV &gt;= 100% : ventilation par type de taux</t>
  </si>
  <si>
    <t>montant de la production à LTV &gt;= 100% : ventilation partielle par maturité</t>
  </si>
  <si>
    <t>R1160 &gt;= R1210 + R1220 + R1230</t>
  </si>
  <si>
    <t>montant de la production à LTV &gt;= 100% : ventilation partielle par taux d'effort</t>
  </si>
  <si>
    <t>R1160 &gt;= R1240 + R1250 + R1260</t>
  </si>
  <si>
    <t>montant de la production à LTV &gt;= 100% : ventilation par type de garantie</t>
  </si>
  <si>
    <t>montant de la production à LTV &gt;= 100% : ventilation par revenu annuel</t>
  </si>
  <si>
    <t>montant de la production à LTV &gt;= 100% : prêts garantis par Crédit Logement</t>
  </si>
  <si>
    <t>R1280 &gt;= R1290</t>
  </si>
  <si>
    <t xml:space="preserve">montant de la production à LTV &gt;= 100% : prêts garantis par CEGC et CAMCA </t>
  </si>
  <si>
    <t>R1300 &gt;= R1310 + R1320</t>
  </si>
  <si>
    <t>montant de la production ne respectant pas la recommandation : ventilation par type de taux</t>
  </si>
  <si>
    <t>montant de la production ne respectant pas la recommandation : ventilation partielle par maturité</t>
  </si>
  <si>
    <t>R1450 &gt;= R1520 + R1530 + R1540 + R1550</t>
  </si>
  <si>
    <t>montant de la production ne respectant pas la recommandation : ventilation par taux d'effort</t>
  </si>
  <si>
    <t>montant de la production de prêts relais : ventilation par durée maximale</t>
  </si>
  <si>
    <t>montant de la production de prêts relais : ventilation par quotité de financement</t>
  </si>
  <si>
    <t>montant de la production à LTV &gt;= 100% : Total production mensuelle par LTV (ventilation 100%, 110%)</t>
  </si>
  <si>
    <t xml:space="preserve">montant de la production à taux d'effort &gt;= 33% : Total production mensuelle par taux d'effort (33%, 35%, 40% </t>
  </si>
  <si>
    <t>nombre d'opérations production ne respectant pas la recommandation : nombre d'opérations taux d'effort &gt;= 33 %</t>
  </si>
  <si>
    <t>R1460 &gt;= R0860</t>
  </si>
  <si>
    <t>nombre d'opérations production ne respectant pas la recommandation : nombre d'opérations</t>
  </si>
  <si>
    <t>moyenne des durées initiales de crédit à l'habitat &lt;= 50</t>
  </si>
  <si>
    <t xml:space="preserve">R0310 &lt;= 50 </t>
  </si>
  <si>
    <t>moyenne des taux d'effort  (DSTI) &lt;= 1 (100%)</t>
  </si>
  <si>
    <t>R0450 &lt;= 1</t>
  </si>
  <si>
    <t>moyenne (en années de revenu) des taux d'endettement  (DTI)&lt;=20</t>
  </si>
  <si>
    <t>R0530 &lt;= 20</t>
  </si>
  <si>
    <t>moyenne des LTV  &lt;= 1,50 (150%)</t>
  </si>
  <si>
    <t>R0670 &lt;= 1,5</t>
  </si>
  <si>
    <t>Montant de la production mensuelle - Total opérations de crédit</t>
  </si>
  <si>
    <t>R0010 &gt;= 0</t>
  </si>
  <si>
    <t>Montant par type de prêt - Total opérations de crédit</t>
  </si>
  <si>
    <t xml:space="preserve">R0080 + R0110 + R0120 &gt; 0 </t>
  </si>
  <si>
    <t>Nombre d'opérations - Total opérations de crédit</t>
  </si>
  <si>
    <t>R0170 &gt; 0</t>
  </si>
  <si>
    <t>Moyenne maturité - Total opérations de crédit</t>
  </si>
  <si>
    <t xml:space="preserve">R0310 &gt; 0 </t>
  </si>
  <si>
    <t>Moyenne revenus - Total opérations de crédit</t>
  </si>
  <si>
    <t>R0380 &gt; 0</t>
  </si>
  <si>
    <t>Moyenne taux d'effort - Total opérations de crédit</t>
  </si>
  <si>
    <t>R0450 &gt; 0</t>
  </si>
  <si>
    <t>Moyenne taux d'endettement - Total opérations de crédit</t>
  </si>
  <si>
    <t>R0530 &gt; 0</t>
  </si>
  <si>
    <t>Moyenne LTV - Total opérations de crédit</t>
  </si>
  <si>
    <t xml:space="preserve">R0670 &gt; 0 </t>
  </si>
  <si>
    <t>si R0010 &gt; 0, alors R0170 &gt; 0</t>
  </si>
  <si>
    <t>Colonnes  C0020 à C0100</t>
  </si>
  <si>
    <t>Moyenne durée initiale hors prêts rélais</t>
  </si>
  <si>
    <t xml:space="preserve">si R0080 + R0110 &gt; 0 alors R0310 &gt; 0 </t>
  </si>
  <si>
    <t>Moyenne revenus</t>
  </si>
  <si>
    <t>si R0080 + R0110 &gt; 0 alors R0380 &gt; 0</t>
  </si>
  <si>
    <t>Moyenne taux d'effort</t>
  </si>
  <si>
    <t>si R0080 + R0110 &gt; 0 alors R0450 &gt; 0</t>
  </si>
  <si>
    <t>Moyenne taux d'endettement</t>
  </si>
  <si>
    <t>si R0080 + R0110 &gt; 0 alors R0530 &gt; 0</t>
  </si>
  <si>
    <t>Moyenne LTV</t>
  </si>
  <si>
    <t xml:space="preserve">si R0080 &gt; 0 alors R0670 &gt; 0 </t>
  </si>
  <si>
    <t>Contrôle de la moyenne de durée initiale - par objet</t>
  </si>
  <si>
    <t>Contrôle de la moyenne de durée initiale - par localisation</t>
  </si>
  <si>
    <t>Contrôle de la moyenne de revenus - par objet</t>
  </si>
  <si>
    <t>Contrôle de la moyenne de revenus - par localisation</t>
  </si>
  <si>
    <t>Contrôle de la moyenne de taux d'effort - par objet</t>
  </si>
  <si>
    <t>Contrôle de la moyenne de taux d'effort - par localisation</t>
  </si>
  <si>
    <t>Contrôle de la moyenne de taux d'endettement - par objet</t>
  </si>
  <si>
    <t>Contrôle de la moyenne de taux d'endettement - par localisation</t>
  </si>
  <si>
    <t>Contrôle de la moyenne de LTV - par objet</t>
  </si>
  <si>
    <t>Contrôle de la moyenne de LTV - par localisation</t>
  </si>
  <si>
    <t>Contrôles Horizontaux présents dans l'onglet CREDITHAB à droite des colonnes C0010 à C0110</t>
  </si>
  <si>
    <t>Contrôles Verticaux : voir l'onglet spécifiques pour consulter le résultat des contrôles</t>
  </si>
  <si>
    <t>Contrôle 1 / R1720</t>
  </si>
  <si>
    <t>Contrôle 2 / R1720</t>
  </si>
  <si>
    <t>Contrôle 1 / R1730</t>
  </si>
  <si>
    <t>Contrôle 2 / R1730</t>
  </si>
  <si>
    <t>Contrôle 1 / R1740</t>
  </si>
  <si>
    <t>Contrôle 2 / R1740</t>
  </si>
  <si>
    <t>Contrôle 1 / R1750</t>
  </si>
  <si>
    <t>Contrôle 2 / R1750</t>
  </si>
  <si>
    <t>Contrôle 1 / R1760</t>
  </si>
  <si>
    <t>Contrôle 2 / R1760</t>
  </si>
  <si>
    <t>Contrôle 1 / R1770</t>
  </si>
  <si>
    <t>Contrôle 2 / R1770</t>
  </si>
  <si>
    <t>Contrôle 1 / R1780</t>
  </si>
  <si>
    <t>Contrôle 2 / R1780</t>
  </si>
  <si>
    <t>Contrôle 3 / R1720</t>
  </si>
  <si>
    <t>Contrôle 3 / R1730</t>
  </si>
  <si>
    <t>Contrôle 3 / R1740</t>
  </si>
  <si>
    <t>Contrôle 3 / R1750</t>
  </si>
  <si>
    <t>Contrôle 3 / R1760</t>
  </si>
  <si>
    <t>Contrôle 3 / R1770</t>
  </si>
  <si>
    <t>Contrôle 3 / R1780</t>
  </si>
  <si>
    <t>R1460 &lt;= R0170</t>
  </si>
  <si>
    <t>Cohérence</t>
  </si>
  <si>
    <t>ABS(R0310 C0010  / (((R0080 C0020 +  R0110 C0020 - R0370 C0020)*R0310 C0020 + (R0080 C0040 + R0110 C0040 - R0370 C0040)*R0310 C0040 + (R0080 C0050 + R0110 C0050 - R0370 C0050)*R0310 C0050 + (R0080 C0060 + R0110 C0060 - R0370 C0060)*R0310 C0060 + (R0080 C0070 + R0110 C0070 - R0370 C0070)*R0310 C0070)/(R0080 C0020 +  R0110 C0020 - R0370 C0020 + R0080 C0040 + R0110 C0040 - R0370 C0040 + R0080 C0050 + R0110 C0050 - R0370 C0050 + R0080 C0060 + R0110 C0060 - R0370 C0060 + R0080 C0070 + R0110 C0070 - R0370 C0070))-1) &lt;= 0,01</t>
  </si>
  <si>
    <t>ABS(R0310 C0010  / (((R0080 C0080 + R0110 C0080 - R0370 C0080)*R0310 C0080 + (R0080 C0090 + R0110 C0090 - R0370 C0090)*R0310 C0090 + (R0080 C0100 + R0110 C0100 - R0370 C0100)*R0310 C0100) + (R0080 C0110 + R0110 C0110 - R0370 C0110)*R0310 C0110)/(R0080 C0080 + R0110 C0080 - R0370 C0080 + R0080 C0090 + R0110 C0090 - R0370 C0090 + R0080 C0100 + R0110 C0100 - R0370 C0100 + R0080 C0110 + R0110 C0110 - R0370 C0110))-1) &lt;=  0,01</t>
  </si>
  <si>
    <t>ABS(R0380 C0010  / (((R0080 C0020 +  R0110 C0020 - R0440 C0020)*R0380 C0020 + (R0080 C0040 + R0110 C0040 - R0440 C0040)*R0380 C0040 + (R0080 C0050 + R0110 C0050 - R0440 C0050)*R0380 C0050 + (R0080 C0060 +  R0110 C0060 - R0440 C0060)*R0380 C0060 + (R0080 C0070 + R0110 C0070 - R0440 C0070)*R0380 C0070)/(R0080 C0020 + R0110 C0020 - R0440 C0020 + R0080 C0040 + R0110 C0040 - R0440 C0040 + R0080 C0050 + R0110 C0050 - R0440 C0050 + R0080 C0060 + R0110 C0060 - R0440 C0060 + R0080 C0070 + R0110 C0070 - R0440 C0070))-1) &lt;= 0,01</t>
  </si>
  <si>
    <t>ABS(R0380 C0010  / (((R0080 C0080 + R0110 C0080 - R0440 C0080)*R0380 C0080 + (R0080 C0090 + R0110 C0090 - R0440 C0090)*R0380 C0090 + (R0080 C0100 + R0110 C0100 - R0440 C0100)*R0380 C0100) + (R0080 C0110 + R0110 C0110 - R0440 C0110)*R0310 C0110) /(R0080 C0080 + R0110 C0080 - R0440 C0080 + R0080 C0090 + R0110 C0090 - R0440 C0090 + R0080 C0100 + R0110 C0100 - R0440 C0100 + R0080 C0110 + R0110 C0110 - R0440 C0110))-1) &lt;= 0,01</t>
  </si>
  <si>
    <t>ABS(R0450 C0010  / (((R0080 C0020 +  R0110 C0020 - R0520 C0020)*R0450 C0020 + (R0080 C0040 + R0110 C0040 - R0520 C0040)*R0450 C0040 + (R0080 C0050 + R0110 C0050 - R0520 C0050)*R0450 C0050 + (R0080 C0060 + R0110 C0060 - R0520 C0060)*R0450 C0060 + (R0080 C0070 + R0110 C0070 - R0520 C0070)*R0450 C0070)/(R0080 C0020 + R0110 C0020 - R0520 C0020 + R0080 C0040 + R0110 C0040 - R0520 C0040 + R0080 C0050 + R0110 C0050 - R0520 C0050 + R0080 C0060 + R0110 C0060 - R0520 C0060 + R0080 C0070 + R0110 C0070 - R0520 C0070))-1) &lt;= 0,01</t>
  </si>
  <si>
    <t>ABS(R0450 C0010  / (((R0080 C0080 + R0110 C0080 - R0520 C0080)*R0450 C0080 + (R0080 C0090 + R0110 C0090 - R0520 C0090)*R0450 C0090 + (R0080 C0100 + R0110 C0100 - R0520 C0100)*R0450 C0100) + (R0080 C0110 + R0110 C0110 - R0520 C0110)*R0310 C0110) /(R0080 C0080 + R0110 C0080 - R0520 C0080 + R0080 C0090  + R0110 C0090 - R0520 C0090 + R0080 C0100 + R0110 C0100 - R0520 C0100 + R0080 C0110 + R0110 C0110 - R0520 C0110))-1) &lt;= 0,01</t>
  </si>
  <si>
    <t>ABS(R0530 C0010  / (((R0080 C0020 + R0110 C0020 - R0660 C0020)*R0530 C0020 + (R0080 C0040 + R0110 C0040 - R0660 C0040)*R0530 C0040 + (R0080 C0050 + R0110 C0050 - R0660 C0050)*R0530 C0050 + (R0080 C0060 + R0110 C0060 - R0660 C0060)*R0530 C0060 + (R0080 C0070 + R0110 C0070 - R0660 C0070)*R0530 C0070)/(R0080 C0020 + R0110 C0020 - R0660 C0020 + R0080 C0040 + R0110 C0040 - R0660 C0040 + R0080 C0050 + R0110 C0050 - R0660 C0050 + R0080 C0060 + R0110 C0060 - R0660 C0060 + R0080 C0070 + R0110 C0070 - R0660 C0070))-1) &lt;= 0,01</t>
  </si>
  <si>
    <t>ABS(R0530 C0010  / (((R0080 C0080 + R0110 C0080 - R0660 C0080)*R0530 C0080 + (R0080 C0090 + R0110 C0090 - R0660 C0090)*R0530 C0090 + (R0080 C0100 + R0110 C0100 - R0660 C0100)*R0530 C0100) + (R0080 C0110 + R0110 C0110 - R0660 C0110)*R0310 C0110) /(R0080 C0080 + R0110 C0080 - R0660 C0080 + R0080 C0090  + R0110 C0090 - R0660 C0090 + R0080 C0100 + R0110 C0100 - R0660 C0100 + R0080 C0110 + R0110 C0110 - R0660 C0110))-1) &lt;= 0,01</t>
  </si>
  <si>
    <t>ABS(R0670 C0010  / ((R0080 C0010 - R0730 C0010) / ((R0080 C0020 - R0730 C0020)/R0670 C0020 + (R0080 C0040 - R0730 C0040)/R0670 C0040 + (R0080 C0050 - R0730 C0050)/R0670 C0050 + (R0080 C0060 - R0730 C0060)/R0670 C0060 + (R0080 C0070 - R0730 C0070)/R0670 C0070))-1) &lt;= 0,01</t>
  </si>
  <si>
    <t>ABS(R0670 C0010  / ((R0080 C0010 - R0730 C0010) / ((R0080 C0080 - R0730 C0080)/R0670 C0080 + (R0080 C0090 - R0730 C0090)/R0670 C0090 + (R0080 C0100 - R0730 C0100)/R0670 C0100 + (R0080 C0110 - R0730 C0110)/R0670 C0110))-1) &lt;= 0,01</t>
  </si>
  <si>
    <t>R0040 &gt;= R0050 + R0060 + R0070</t>
  </si>
  <si>
    <t>C0010 = C0020 + C0040 + C0050 + C0060 + C0070 ± 0,5</t>
  </si>
  <si>
    <t>C0010 = C0080 + C0090 + C0100 + C0110 ± 0,5</t>
  </si>
  <si>
    <t>R0010 = R0080 + R0110 + R0120 ± 0,5</t>
  </si>
  <si>
    <t>R0010 = R0200 + R0210 + R0250 ± 0,5</t>
  </si>
  <si>
    <t>R0010 = R0260 + R0270 + R0290 ± 0,5</t>
  </si>
  <si>
    <t>R0080 + R0110 = R0320 + R0330 + R0340 + R0350 + R0360 + R0370 ± 0,5</t>
  </si>
  <si>
    <t>R0080 + R0110 = R0390 + R0400 + R0410 + R0420 + R0430 + R0440 ± 0,5</t>
  </si>
  <si>
    <t>R0080  + R0110 = R0460 + R0470 + R0480 + R0490 + R0500 + R0510 + R0520 ± 0,5</t>
  </si>
  <si>
    <t>R0080  + R0110 = R0540 + R0550 + R0560 + R0570 + R0580 + R0590 + R0600 + R0610 + R0620 + R0630 + R0640 + R0650 + R0660 ± 0,5</t>
  </si>
  <si>
    <t>R0080 + R0110 = R0740 + R0750 + R0770 + R0800 + R0810 + R0820 + R0830 + R0840 ± 0,5</t>
  </si>
  <si>
    <t>R0080 = R0680 + R0690 + R0700 + R0710 + R0720 + R0730 ± 0,5</t>
  </si>
  <si>
    <t>R0120 = R1630 + R1640 + R1650 + R1660 ± 0,5</t>
  </si>
  <si>
    <t>R0120 = R1670 + R1680 + R1690 + R1700 ± 0,5</t>
  </si>
  <si>
    <t>R0130 = R0140 + R0150 + R0160 ± 0,5</t>
  </si>
  <si>
    <t>R0210 = R0220 + R0230 + R0240 ± 0,5</t>
  </si>
  <si>
    <t>R0850 = R0870 + R0880 + R0900 ± 0,5</t>
  </si>
  <si>
    <t>R0850 = R0980 + R0990 + R1010 + R1040 + R1050 + R1060 + R1070 + R1080   ± 0,5</t>
  </si>
  <si>
    <t>R0850 = R1100 + R1110 + R1120 + R1130 + R1140 + R1150 ± 0,5</t>
  </si>
  <si>
    <t>R1160 = R1180 + R1190 + R1200 ± 0,5</t>
  </si>
  <si>
    <t>R1160 = R1270 + R1280 + R1300 + R1330 + R1340 + R1350 + R1360 + R1370 ± 0,5</t>
  </si>
  <si>
    <t>R1160 = R1390 + R1400 + R1410 + R1420 + R1430 + R1440  ± 0,5</t>
  </si>
  <si>
    <t>R1450 = R1470 + R1480 + R1490 + R1500 + R1510 ± 0,5</t>
  </si>
  <si>
    <t>R1450 = R1560 + R1570 + R1580 + R1590 + R1600 + R1610 + R1620 ± 0,5</t>
  </si>
  <si>
    <t>R1160 = R0710 + R0720 ± 0,5</t>
  </si>
  <si>
    <t>R0850 = R0490 + R0500 + R0510 ± 0,5</t>
  </si>
  <si>
    <t>56bis</t>
  </si>
  <si>
    <t>Contrôle 56bis / C0050</t>
  </si>
  <si>
    <t>R1450 &lt;= (R0360 + R0370) + (R0490 + R0500 + R0510 + R0520) - R0930 + 0,5</t>
  </si>
  <si>
    <t>montant de la production (hors « Renégociations ») ne respectant pas la recommandation : production maturité &gt; 25 ans (et NSP) + production taux d'effort &gt; 33% (et NSP) - intersection des 2</t>
  </si>
  <si>
    <t>montant de la production de « Renégociations » ne respectant pas la recommandation : production maturité &gt; 25 ans (et NSP) + production taux d'effort &gt; 33% (et NSP) - intersection des 2 – (DSTI ancien crédit &gt; DSTI nouveau crédit)</t>
  </si>
  <si>
    <t>• Si (R0370 = 0 ou R0520 = 0) alors R1450 = (R0360 + R0370) + (R0490 + R0500 + R0510 + R0520) - R0930 ± 0,5
• Sinon MAX(R0360 + R0370 ; R0490 + R0500 + R0510 + R0520) &lt;= R1450 &lt;= (R0360 + R0370) + (R0490 + R0500 + R0510 + R0520)</t>
  </si>
  <si>
    <t>Toutes les colonnes hors C0050</t>
  </si>
  <si>
    <t>Colonne C0050</t>
  </si>
  <si>
    <t>Contrôle 56 / C0040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</si>
</sst>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u/>
      <sz val="9"/>
      <color theme="10"/>
      <name val="Calibri"/>
      <family val="2"/>
    </font>
    <font>
      <i/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</font>
    <font>
      <i/>
      <sz val="10"/>
      <name val="Calibri"/>
      <family val="2"/>
      <scheme val="minor"/>
    </font>
    <font>
      <b/>
      <strike/>
      <sz val="8"/>
      <name val="Arial"/>
      <family val="2"/>
    </font>
    <font>
      <b/>
      <u/>
      <sz val="8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Arial"/>
      <family val="2"/>
    </font>
    <font>
      <i/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9.5"/>
      <name val="Verdana"/>
      <family val="2"/>
    </font>
    <font>
      <b/>
      <sz val="10"/>
      <color theme="0" tint="-0.1499984740745262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9"/>
      <color rgb="FF002060"/>
      <name val="Arial"/>
      <family val="2"/>
    </font>
    <font>
      <b/>
      <sz val="10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4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theme="1" tint="0.499984740745262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thin">
        <color theme="1" tint="0.499984740745262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thin">
        <color theme="1" tint="0.499984740745262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theme="1" tint="0.499984740745262"/>
      </top>
      <bottom style="thin">
        <color theme="0" tint="-0.14996795556505021"/>
      </bottom>
      <diagonal/>
    </border>
    <border>
      <left style="medium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/>
      <top style="thin">
        <color theme="0" tint="-0.14996795556505021"/>
      </top>
      <bottom style="thin">
        <color theme="1" tint="0.499984740745262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thin">
        <color theme="1" tint="0.499984740745262"/>
      </bottom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1" tint="0.499984740745262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thin">
        <color indexed="64"/>
      </right>
      <top/>
      <bottom/>
      <diagonal/>
    </border>
    <border>
      <left style="thin">
        <color theme="0" tint="-0.14996795556505021"/>
      </left>
      <right style="thin">
        <color indexed="64"/>
      </right>
      <top style="thin">
        <color theme="1" tint="0.499984740745262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1" tint="0.499984740745262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/>
      <top style="thin">
        <color theme="0" tint="-0.14996795556505021"/>
      </top>
      <bottom/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/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theme="1" tint="0.499984740745262"/>
      </bottom>
      <diagonal/>
    </border>
    <border>
      <left style="medium">
        <color indexed="64"/>
      </left>
      <right/>
      <top/>
      <bottom style="thin">
        <color theme="1" tint="0.499984740745262"/>
      </bottom>
      <diagonal/>
    </border>
    <border>
      <left style="thin">
        <color theme="0" tint="-0.14996795556505021"/>
      </left>
      <right style="thin">
        <color indexed="64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theme="1" tint="0.499984740745262"/>
      </bottom>
      <diagonal/>
    </border>
    <border>
      <left style="thin">
        <color indexed="64"/>
      </left>
      <right style="medium">
        <color indexed="64"/>
      </right>
      <top/>
      <bottom style="thin">
        <color theme="1" tint="0.499984740745262"/>
      </bottom>
      <diagonal/>
    </border>
    <border>
      <left style="medium">
        <color indexed="64"/>
      </left>
      <right style="thin">
        <color indexed="64"/>
      </right>
      <top/>
      <bottom style="thin">
        <color theme="1" tint="0.49998474074526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theme="0" tint="-0.499984740745262"/>
      </bottom>
      <diagonal/>
    </border>
    <border>
      <left style="medium">
        <color indexed="64"/>
      </left>
      <right/>
      <top/>
      <bottom style="thin">
        <color theme="0" tint="-0.499984740745262"/>
      </bottom>
      <diagonal/>
    </border>
    <border>
      <left style="thin">
        <color theme="0" tint="-0.14996795556505021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499984740745262"/>
      </bottom>
      <diagonal/>
    </border>
    <border>
      <left style="medium">
        <color indexed="64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1" tint="0.499984740745262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theme="0" tint="-0.14996795556505021"/>
      </bottom>
      <diagonal/>
    </border>
    <border>
      <left style="thin">
        <color indexed="64"/>
      </left>
      <right/>
      <top/>
      <bottom style="thin">
        <color theme="1" tint="0.499984740745262"/>
      </bottom>
      <diagonal/>
    </border>
    <border>
      <left style="thin">
        <color indexed="64"/>
      </left>
      <right/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/>
      <top style="thin">
        <color theme="0" tint="-0.149967955565050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14996795556505021"/>
      </top>
      <bottom style="thin">
        <color theme="0" tint="-0.499984740745262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499984740745262"/>
      </bottom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 style="thin">
        <color theme="0" tint="-0.499984740745262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thin">
        <color theme="0" tint="-0.14996795556505021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499984740745262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thin">
        <color theme="0" tint="-0.499984740745262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theme="0" tint="-0.499984740745262"/>
      </top>
      <bottom style="thin">
        <color theme="0" tint="-0.1499679555650502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544">
    <xf numFmtId="0" fontId="0" fillId="0" borderId="0" xfId="0"/>
    <xf numFmtId="0" fontId="3" fillId="0" borderId="45" xfId="3" applyFont="1" applyFill="1" applyBorder="1" applyAlignment="1">
      <alignment horizontal="center" vertical="center" wrapText="1"/>
    </xf>
    <xf numFmtId="0" fontId="6" fillId="0" borderId="44" xfId="3" applyFont="1" applyFill="1" applyBorder="1" applyAlignment="1">
      <alignment horizontal="center" vertical="center" wrapText="1"/>
    </xf>
    <xf numFmtId="0" fontId="3" fillId="0" borderId="14" xfId="3" applyFont="1" applyFill="1" applyBorder="1" applyAlignment="1">
      <alignment horizontal="center" vertical="center" wrapText="1"/>
    </xf>
    <xf numFmtId="0" fontId="3" fillId="0" borderId="15" xfId="3" applyFont="1" applyFill="1" applyBorder="1" applyAlignment="1">
      <alignment horizontal="center" vertical="center" wrapText="1"/>
    </xf>
    <xf numFmtId="0" fontId="7" fillId="0" borderId="17" xfId="3" applyFont="1" applyBorder="1" applyAlignment="1">
      <alignment horizontal="center" vertical="center" wrapText="1"/>
    </xf>
    <xf numFmtId="0" fontId="7" fillId="0" borderId="12" xfId="3" applyFont="1" applyBorder="1" applyAlignment="1">
      <alignment horizontal="center" vertical="center" wrapText="1"/>
    </xf>
    <xf numFmtId="0" fontId="7" fillId="0" borderId="46" xfId="3" applyFont="1" applyBorder="1" applyAlignment="1">
      <alignment horizontal="center" vertical="center" wrapText="1"/>
    </xf>
    <xf numFmtId="0" fontId="7" fillId="0" borderId="19" xfId="3" applyFont="1" applyBorder="1" applyAlignment="1">
      <alignment horizontal="center" vertical="center" wrapText="1"/>
    </xf>
    <xf numFmtId="0" fontId="7" fillId="0" borderId="19" xfId="3" applyFont="1" applyFill="1" applyBorder="1" applyAlignment="1">
      <alignment horizontal="center" vertical="center" wrapText="1"/>
    </xf>
    <xf numFmtId="0" fontId="7" fillId="0" borderId="18" xfId="3" applyFont="1" applyFill="1" applyBorder="1" applyAlignment="1">
      <alignment horizontal="center" vertical="center" wrapText="1"/>
    </xf>
    <xf numFmtId="0" fontId="7" fillId="0" borderId="9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7" fillId="0" borderId="91" xfId="3" applyFont="1" applyBorder="1" applyAlignment="1">
      <alignment horizontal="center" vertical="center" wrapText="1"/>
    </xf>
    <xf numFmtId="0" fontId="3" fillId="0" borderId="114" xfId="3" applyFont="1" applyFill="1" applyBorder="1" applyAlignment="1">
      <alignment horizontal="center" vertical="center" wrapText="1"/>
    </xf>
    <xf numFmtId="0" fontId="7" fillId="0" borderId="91" xfId="3" applyFont="1" applyFill="1" applyBorder="1" applyAlignment="1">
      <alignment horizontal="center" vertical="center" wrapText="1"/>
    </xf>
    <xf numFmtId="0" fontId="13" fillId="0" borderId="0" xfId="1" applyFont="1"/>
    <xf numFmtId="0" fontId="11" fillId="0" borderId="0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7" fillId="0" borderId="2" xfId="0" quotePrefix="1" applyFont="1" applyFill="1" applyBorder="1" applyAlignment="1">
      <alignment horizontal="left" vertical="center" indent="1"/>
    </xf>
    <xf numFmtId="0" fontId="7" fillId="0" borderId="2" xfId="0" applyFont="1" applyFill="1" applyBorder="1" applyAlignment="1">
      <alignment horizontal="left" vertical="center" wrapText="1" indent="1"/>
    </xf>
    <xf numFmtId="0" fontId="14" fillId="0" borderId="0" xfId="1" applyFont="1"/>
    <xf numFmtId="0" fontId="15" fillId="0" borderId="0" xfId="1" applyFont="1"/>
    <xf numFmtId="0" fontId="3" fillId="0" borderId="16" xfId="3" applyFont="1" applyFill="1" applyBorder="1" applyAlignment="1">
      <alignment horizontal="center" vertical="center" wrapText="1"/>
    </xf>
    <xf numFmtId="0" fontId="7" fillId="0" borderId="20" xfId="3" applyFont="1" applyBorder="1" applyAlignment="1">
      <alignment horizontal="center" vertical="center" wrapText="1"/>
    </xf>
    <xf numFmtId="0" fontId="17" fillId="0" borderId="0" xfId="1" applyFont="1"/>
    <xf numFmtId="0" fontId="19" fillId="0" borderId="0" xfId="1" applyFont="1"/>
    <xf numFmtId="2" fontId="13" fillId="0" borderId="0" xfId="1" applyNumberFormat="1" applyFont="1"/>
    <xf numFmtId="0" fontId="17" fillId="0" borderId="0" xfId="1" applyFont="1" applyFill="1"/>
    <xf numFmtId="0" fontId="17" fillId="2" borderId="0" xfId="1" applyFont="1" applyFill="1"/>
    <xf numFmtId="0" fontId="13" fillId="2" borderId="0" xfId="1" applyFont="1" applyFill="1"/>
    <xf numFmtId="0" fontId="11" fillId="0" borderId="91" xfId="0" applyNumberFormat="1" applyFont="1" applyFill="1" applyBorder="1" applyAlignment="1">
      <alignment vertical="center" wrapText="1"/>
    </xf>
    <xf numFmtId="0" fontId="13" fillId="0" borderId="93" xfId="1" applyNumberFormat="1" applyFont="1" applyBorder="1"/>
    <xf numFmtId="0" fontId="14" fillId="0" borderId="0" xfId="1" applyNumberFormat="1" applyFont="1" applyAlignment="1">
      <alignment horizontal="center" vertical="center"/>
    </xf>
    <xf numFmtId="0" fontId="23" fillId="0" borderId="0" xfId="1" applyFont="1"/>
    <xf numFmtId="0" fontId="24" fillId="0" borderId="92" xfId="0" applyFont="1" applyFill="1" applyBorder="1" applyAlignment="1">
      <alignment vertical="center" wrapText="1"/>
    </xf>
    <xf numFmtId="0" fontId="24" fillId="0" borderId="94" xfId="0" applyFont="1" applyFill="1" applyBorder="1" applyAlignment="1">
      <alignment vertical="center" wrapText="1"/>
    </xf>
    <xf numFmtId="0" fontId="22" fillId="0" borderId="0" xfId="1" applyFont="1"/>
    <xf numFmtId="0" fontId="25" fillId="0" borderId="0" xfId="1" applyFont="1"/>
    <xf numFmtId="0" fontId="26" fillId="2" borderId="0" xfId="1" applyFont="1" applyFill="1"/>
    <xf numFmtId="0" fontId="23" fillId="2" borderId="0" xfId="1" applyFont="1" applyFill="1"/>
    <xf numFmtId="0" fontId="23" fillId="2" borderId="0" xfId="1" applyFont="1" applyFill="1" applyBorder="1"/>
    <xf numFmtId="0" fontId="26" fillId="0" borderId="0" xfId="1" applyFont="1"/>
    <xf numFmtId="0" fontId="14" fillId="0" borderId="0" xfId="0" applyFont="1" applyProtection="1"/>
    <xf numFmtId="14" fontId="27" fillId="8" borderId="95" xfId="0" applyNumberFormat="1" applyFont="1" applyFill="1" applyBorder="1" applyAlignment="1" applyProtection="1">
      <alignment horizontal="center" vertical="center"/>
      <protection locked="0"/>
    </xf>
    <xf numFmtId="0" fontId="17" fillId="9" borderId="0" xfId="1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 wrapText="1"/>
    </xf>
    <xf numFmtId="0" fontId="3" fillId="0" borderId="0" xfId="3" applyFont="1" applyFill="1" applyBorder="1" applyAlignment="1">
      <alignment horizontal="center" vertical="center" wrapText="1"/>
    </xf>
    <xf numFmtId="0" fontId="13" fillId="0" borderId="0" xfId="1" applyFont="1" applyFill="1"/>
    <xf numFmtId="0" fontId="17" fillId="0" borderId="0" xfId="1" applyFont="1" applyFill="1" applyAlignment="1">
      <alignment horizontal="center" vertical="center"/>
    </xf>
    <xf numFmtId="0" fontId="23" fillId="0" borderId="0" xfId="1" applyFont="1" applyFill="1"/>
    <xf numFmtId="0" fontId="19" fillId="0" borderId="0" xfId="1" applyFont="1" applyFill="1"/>
    <xf numFmtId="2" fontId="13" fillId="0" borderId="0" xfId="1" applyNumberFormat="1" applyFont="1" applyFill="1"/>
    <xf numFmtId="0" fontId="26" fillId="0" borderId="0" xfId="1" applyFont="1" applyFill="1"/>
    <xf numFmtId="0" fontId="23" fillId="0" borderId="0" xfId="1" applyFont="1" applyFill="1" applyBorder="1"/>
    <xf numFmtId="0" fontId="9" fillId="0" borderId="0" xfId="3" applyFont="1" applyFill="1" applyBorder="1" applyAlignment="1" applyProtection="1">
      <alignment horizontal="right" vertical="center" wrapText="1"/>
    </xf>
    <xf numFmtId="0" fontId="11" fillId="0" borderId="0" xfId="3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2" fillId="0" borderId="0" xfId="1" applyFont="1" applyFill="1" applyAlignment="1">
      <alignment horizontal="center"/>
    </xf>
    <xf numFmtId="0" fontId="9" fillId="0" borderId="0" xfId="1" applyFont="1" applyFill="1" applyAlignment="1">
      <alignment horizontal="right" vertical="center"/>
    </xf>
    <xf numFmtId="0" fontId="27" fillId="8" borderId="95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84" xfId="0" applyBorder="1" applyAlignment="1">
      <alignment vertical="center"/>
    </xf>
    <xf numFmtId="0" fontId="0" fillId="0" borderId="84" xfId="0" applyBorder="1" applyAlignment="1">
      <alignment vertical="center" wrapText="1"/>
    </xf>
    <xf numFmtId="0" fontId="0" fillId="0" borderId="0" xfId="0" applyAlignment="1">
      <alignment vertical="center"/>
    </xf>
    <xf numFmtId="0" fontId="14" fillId="0" borderId="84" xfId="0" applyFont="1" applyBorder="1" applyAlignment="1">
      <alignment vertical="center"/>
    </xf>
    <xf numFmtId="0" fontId="0" fillId="0" borderId="84" xfId="0" applyFill="1" applyBorder="1" applyAlignment="1">
      <alignment vertical="center"/>
    </xf>
    <xf numFmtId="0" fontId="0" fillId="0" borderId="84" xfId="0" applyFill="1" applyBorder="1" applyAlignment="1">
      <alignment horizontal="left" vertical="center" wrapText="1"/>
    </xf>
    <xf numFmtId="0" fontId="14" fillId="0" borderId="84" xfId="0" applyFont="1" applyFill="1" applyBorder="1" applyAlignment="1">
      <alignment horizontal="left" vertical="center" wrapText="1"/>
    </xf>
    <xf numFmtId="0" fontId="0" fillId="0" borderId="57" xfId="0" applyBorder="1" applyAlignment="1">
      <alignment vertical="center" wrapText="1"/>
    </xf>
    <xf numFmtId="0" fontId="0" fillId="0" borderId="145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145" xfId="0" applyBorder="1" applyAlignment="1">
      <alignment vertical="center" wrapText="1"/>
    </xf>
    <xf numFmtId="0" fontId="14" fillId="0" borderId="84" xfId="0" applyFont="1" applyBorder="1" applyAlignment="1">
      <alignment vertical="center" wrapText="1"/>
    </xf>
    <xf numFmtId="0" fontId="0" fillId="0" borderId="84" xfId="0" applyFill="1" applyBorder="1" applyAlignment="1">
      <alignment vertical="center" wrapText="1"/>
    </xf>
    <xf numFmtId="0" fontId="0" fillId="0" borderId="0" xfId="0" applyFill="1"/>
    <xf numFmtId="0" fontId="35" fillId="11" borderId="84" xfId="0" applyFont="1" applyFill="1" applyBorder="1" applyAlignment="1">
      <alignment horizontal="center" vertical="center" wrapText="1"/>
    </xf>
    <xf numFmtId="0" fontId="35" fillId="11" borderId="84" xfId="0" applyFont="1" applyFill="1" applyBorder="1" applyAlignment="1">
      <alignment horizontal="center" vertic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vertical="top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/>
    </xf>
    <xf numFmtId="0" fontId="0" fillId="0" borderId="0" xfId="0" applyFill="1" applyAlignment="1" applyProtection="1">
      <alignment horizontal="center" vertical="center"/>
    </xf>
    <xf numFmtId="0" fontId="3" fillId="0" borderId="45" xfId="3" applyFont="1" applyFill="1" applyBorder="1" applyAlignment="1" applyProtection="1">
      <alignment horizontal="center" vertical="center" wrapText="1"/>
    </xf>
    <xf numFmtId="0" fontId="6" fillId="0" borderId="44" xfId="3" applyFont="1" applyFill="1" applyBorder="1" applyAlignment="1" applyProtection="1">
      <alignment horizontal="center" vertical="center" wrapText="1"/>
    </xf>
    <xf numFmtId="0" fontId="3" fillId="0" borderId="14" xfId="3" applyFont="1" applyFill="1" applyBorder="1" applyAlignment="1" applyProtection="1">
      <alignment horizontal="center" vertical="center" wrapText="1"/>
    </xf>
    <xf numFmtId="0" fontId="3" fillId="0" borderId="15" xfId="3" applyFont="1" applyFill="1" applyBorder="1" applyAlignment="1" applyProtection="1">
      <alignment horizontal="center" vertical="center" wrapText="1"/>
    </xf>
    <xf numFmtId="0" fontId="3" fillId="0" borderId="114" xfId="3" applyFont="1" applyFill="1" applyBorder="1" applyAlignment="1" applyProtection="1">
      <alignment horizontal="center" vertical="center" wrapText="1"/>
    </xf>
    <xf numFmtId="0" fontId="3" fillId="0" borderId="16" xfId="3" applyFont="1" applyFill="1" applyBorder="1" applyAlignment="1" applyProtection="1">
      <alignment horizontal="center" vertical="center" wrapText="1"/>
    </xf>
    <xf numFmtId="0" fontId="7" fillId="0" borderId="17" xfId="3" applyFont="1" applyBorder="1" applyAlignment="1" applyProtection="1">
      <alignment horizontal="center" vertical="center" wrapText="1"/>
    </xf>
    <xf numFmtId="0" fontId="7" fillId="0" borderId="12" xfId="3" applyFont="1" applyBorder="1" applyAlignment="1" applyProtection="1">
      <alignment horizontal="center" vertical="center" wrapText="1"/>
    </xf>
    <xf numFmtId="0" fontId="7" fillId="0" borderId="46" xfId="3" applyFont="1" applyBorder="1" applyAlignment="1" applyProtection="1">
      <alignment horizontal="center" vertical="center" wrapText="1"/>
    </xf>
    <xf numFmtId="0" fontId="7" fillId="0" borderId="19" xfId="3" applyFont="1" applyBorder="1" applyAlignment="1" applyProtection="1">
      <alignment horizontal="center" vertical="center" wrapText="1"/>
    </xf>
    <xf numFmtId="0" fontId="7" fillId="0" borderId="19" xfId="3" applyFont="1" applyFill="1" applyBorder="1" applyAlignment="1" applyProtection="1">
      <alignment horizontal="center" vertical="center" wrapText="1"/>
    </xf>
    <xf numFmtId="0" fontId="7" fillId="0" borderId="91" xfId="3" applyFont="1" applyBorder="1" applyAlignment="1" applyProtection="1">
      <alignment horizontal="center" vertical="center" wrapText="1"/>
    </xf>
    <xf numFmtId="0" fontId="7" fillId="0" borderId="18" xfId="3" applyFont="1" applyFill="1" applyBorder="1" applyAlignment="1" applyProtection="1">
      <alignment horizontal="center" vertical="center" wrapText="1"/>
    </xf>
    <xf numFmtId="0" fontId="7" fillId="0" borderId="91" xfId="3" applyFont="1" applyFill="1" applyBorder="1" applyAlignment="1" applyProtection="1">
      <alignment horizontal="center" vertical="center" wrapText="1"/>
    </xf>
    <xf numFmtId="0" fontId="7" fillId="0" borderId="20" xfId="3" applyFont="1" applyBorder="1" applyAlignment="1" applyProtection="1">
      <alignment horizontal="center" vertical="center" wrapText="1"/>
    </xf>
    <xf numFmtId="0" fontId="32" fillId="0" borderId="0" xfId="1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17" fillId="9" borderId="0" xfId="1" applyFont="1" applyFill="1" applyAlignment="1" applyProtection="1">
      <alignment horizontal="center" vertical="center"/>
    </xf>
    <xf numFmtId="0" fontId="33" fillId="10" borderId="0" xfId="1" applyFont="1" applyFill="1" applyAlignment="1" applyProtection="1">
      <alignment horizontal="center" vertical="center"/>
    </xf>
    <xf numFmtId="0" fontId="17" fillId="10" borderId="0" xfId="1" applyFont="1" applyFill="1" applyAlignment="1" applyProtection="1">
      <alignment horizontal="center" vertical="center"/>
    </xf>
    <xf numFmtId="0" fontId="30" fillId="10" borderId="0" xfId="1" applyFont="1" applyFill="1" applyAlignment="1" applyProtection="1">
      <alignment horizontal="center" vertical="center"/>
    </xf>
    <xf numFmtId="0" fontId="31" fillId="10" borderId="0" xfId="1" applyFont="1" applyFill="1" applyAlignment="1" applyProtection="1">
      <alignment horizontal="center" vertical="center"/>
    </xf>
    <xf numFmtId="0" fontId="34" fillId="0" borderId="0" xfId="1" applyFont="1" applyAlignment="1" applyProtection="1">
      <alignment horizontal="center" vertical="center"/>
    </xf>
    <xf numFmtId="3" fontId="6" fillId="10" borderId="0" xfId="4" applyNumberFormat="1" applyFont="1" applyFill="1" applyBorder="1" applyAlignment="1" applyProtection="1">
      <alignment horizontal="center" vertical="center" wrapText="1"/>
    </xf>
    <xf numFmtId="0" fontId="25" fillId="10" borderId="0" xfId="1" applyFont="1" applyFill="1" applyAlignment="1" applyProtection="1">
      <alignment horizontal="center" vertical="center"/>
    </xf>
    <xf numFmtId="0" fontId="14" fillId="10" borderId="0" xfId="1" applyFont="1" applyFill="1" applyAlignment="1" applyProtection="1">
      <alignment horizontal="center" vertical="center"/>
    </xf>
    <xf numFmtId="0" fontId="22" fillId="10" borderId="0" xfId="1" applyFont="1" applyFill="1" applyAlignment="1" applyProtection="1">
      <alignment horizontal="center" vertical="center"/>
    </xf>
    <xf numFmtId="0" fontId="13" fillId="10" borderId="0" xfId="1" applyFont="1" applyFill="1" applyAlignment="1" applyProtection="1">
      <alignment horizontal="center" vertical="center"/>
    </xf>
    <xf numFmtId="0" fontId="15" fillId="10" borderId="0" xfId="1" applyFont="1" applyFill="1" applyAlignment="1" applyProtection="1">
      <alignment horizontal="center" vertical="center"/>
    </xf>
    <xf numFmtId="0" fontId="34" fillId="10" borderId="0" xfId="1" applyFont="1" applyFill="1" applyAlignment="1" applyProtection="1">
      <alignment horizontal="center" vertical="center"/>
    </xf>
    <xf numFmtId="0" fontId="14" fillId="0" borderId="0" xfId="1" applyFont="1" applyAlignment="1" applyProtection="1">
      <alignment horizontal="center" vertical="center"/>
    </xf>
    <xf numFmtId="0" fontId="22" fillId="0" borderId="0" xfId="1" applyFont="1" applyAlignment="1" applyProtection="1">
      <alignment horizontal="center" vertical="center"/>
    </xf>
    <xf numFmtId="0" fontId="2" fillId="0" borderId="0" xfId="0" applyFont="1" applyProtection="1"/>
    <xf numFmtId="0" fontId="29" fillId="0" borderId="0" xfId="0" applyFont="1" applyProtection="1"/>
    <xf numFmtId="0" fontId="2" fillId="6" borderId="0" xfId="0" applyFont="1" applyFill="1" applyProtection="1"/>
    <xf numFmtId="0" fontId="27" fillId="8" borderId="0" xfId="0" applyFont="1" applyFill="1" applyAlignment="1" applyProtection="1">
      <alignment horizontal="left" vertical="center" indent="3"/>
    </xf>
    <xf numFmtId="14" fontId="14" fillId="0" borderId="0" xfId="0" applyNumberFormat="1" applyFont="1" applyAlignment="1" applyProtection="1">
      <alignment horizontal="left"/>
    </xf>
    <xf numFmtId="14" fontId="37" fillId="0" borderId="0" xfId="0" applyNumberFormat="1" applyFont="1" applyProtection="1"/>
    <xf numFmtId="0" fontId="27" fillId="0" borderId="0" xfId="0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horizontal="left" vertical="center" indent="3"/>
    </xf>
    <xf numFmtId="14" fontId="27" fillId="0" borderId="0" xfId="0" applyNumberFormat="1" applyFont="1" applyFill="1" applyBorder="1" applyAlignment="1" applyProtection="1">
      <alignment horizontal="center" vertical="center"/>
    </xf>
    <xf numFmtId="14" fontId="14" fillId="0" borderId="0" xfId="0" applyNumberFormat="1" applyFont="1" applyFill="1" applyBorder="1" applyAlignment="1" applyProtection="1">
      <alignment horizontal="left"/>
    </xf>
    <xf numFmtId="0" fontId="14" fillId="0" borderId="0" xfId="0" applyFont="1" applyFill="1" applyBorder="1" applyProtection="1"/>
    <xf numFmtId="0" fontId="27" fillId="7" borderId="0" xfId="0" applyFont="1" applyFill="1" applyAlignment="1" applyProtection="1">
      <alignment horizontal="left" vertical="center" indent="3"/>
    </xf>
    <xf numFmtId="14" fontId="27" fillId="7" borderId="95" xfId="0" applyNumberFormat="1" applyFont="1" applyFill="1" applyBorder="1" applyAlignment="1" applyProtection="1">
      <alignment horizontal="center" vertical="center"/>
    </xf>
    <xf numFmtId="0" fontId="27" fillId="7" borderId="95" xfId="0" applyFont="1" applyFill="1" applyBorder="1" applyAlignment="1" applyProtection="1">
      <alignment horizontal="center" vertical="center"/>
    </xf>
    <xf numFmtId="0" fontId="14" fillId="0" borderId="0" xfId="0" applyFont="1" applyFill="1" applyProtection="1"/>
    <xf numFmtId="0" fontId="27" fillId="0" borderId="0" xfId="0" applyFont="1" applyFill="1" applyAlignment="1" applyProtection="1">
      <alignment horizontal="left" vertical="center" indent="3"/>
    </xf>
    <xf numFmtId="14" fontId="14" fillId="0" borderId="0" xfId="0" applyNumberFormat="1" applyFont="1" applyFill="1" applyAlignment="1" applyProtection="1">
      <alignment horizontal="left"/>
    </xf>
    <xf numFmtId="14" fontId="14" fillId="0" borderId="0" xfId="0" applyNumberFormat="1" applyFont="1" applyProtection="1"/>
    <xf numFmtId="0" fontId="7" fillId="0" borderId="4" xfId="3" applyNumberFormat="1" applyFont="1" applyFill="1" applyBorder="1" applyAlignment="1" applyProtection="1">
      <alignment horizontal="center" vertical="center"/>
    </xf>
    <xf numFmtId="0" fontId="7" fillId="0" borderId="4" xfId="3" applyFont="1" applyFill="1" applyBorder="1" applyAlignment="1" applyProtection="1">
      <alignment horizontal="left" vertical="center"/>
    </xf>
    <xf numFmtId="0" fontId="7" fillId="0" borderId="60" xfId="3" applyNumberFormat="1" applyFont="1" applyFill="1" applyBorder="1" applyAlignment="1" applyProtection="1">
      <alignment horizontal="center" vertical="center"/>
    </xf>
    <xf numFmtId="0" fontId="6" fillId="0" borderId="60" xfId="3" applyFont="1" applyFill="1" applyBorder="1" applyAlignment="1" applyProtection="1">
      <alignment horizontal="left" vertical="center" indent="1"/>
    </xf>
    <xf numFmtId="0" fontId="7" fillId="0" borderId="29" xfId="3" applyNumberFormat="1" applyFont="1" applyFill="1" applyBorder="1" applyAlignment="1" applyProtection="1">
      <alignment horizontal="center" vertical="center"/>
    </xf>
    <xf numFmtId="0" fontId="6" fillId="0" borderId="29" xfId="3" applyFont="1" applyFill="1" applyBorder="1" applyAlignment="1" applyProtection="1">
      <alignment horizontal="left" vertical="center" indent="1"/>
    </xf>
    <xf numFmtId="0" fontId="6" fillId="0" borderId="29" xfId="3" applyFont="1" applyFill="1" applyBorder="1" applyAlignment="1" applyProtection="1">
      <alignment horizontal="left" vertical="center" indent="2"/>
    </xf>
    <xf numFmtId="0" fontId="7" fillId="0" borderId="123" xfId="3" applyNumberFormat="1" applyFont="1" applyFill="1" applyBorder="1" applyAlignment="1" applyProtection="1">
      <alignment horizontal="center" vertical="center"/>
    </xf>
    <xf numFmtId="0" fontId="6" fillId="0" borderId="123" xfId="3" applyFont="1" applyFill="1" applyBorder="1" applyAlignment="1" applyProtection="1">
      <alignment horizontal="left" vertical="center" indent="2"/>
    </xf>
    <xf numFmtId="0" fontId="7" fillId="3" borderId="115" xfId="3" applyNumberFormat="1" applyFont="1" applyFill="1" applyBorder="1" applyAlignment="1" applyProtection="1">
      <alignment horizontal="center" vertical="center"/>
    </xf>
    <xf numFmtId="0" fontId="7" fillId="3" borderId="115" xfId="3" applyFont="1" applyFill="1" applyBorder="1" applyAlignment="1" applyProtection="1">
      <alignment horizontal="left" vertical="center" indent="1"/>
    </xf>
    <xf numFmtId="0" fontId="7" fillId="0" borderId="59" xfId="3" applyNumberFormat="1" applyFont="1" applyFill="1" applyBorder="1" applyAlignment="1" applyProtection="1">
      <alignment horizontal="center" vertical="center"/>
    </xf>
    <xf numFmtId="0" fontId="3" fillId="0" borderId="60" xfId="3" applyFont="1" applyFill="1" applyBorder="1" applyAlignment="1" applyProtection="1">
      <alignment horizontal="left" vertical="center" indent="1"/>
    </xf>
    <xf numFmtId="0" fontId="6" fillId="0" borderId="60" xfId="3" applyFont="1" applyFill="1" applyBorder="1" applyAlignment="1" applyProtection="1">
      <alignment horizontal="left" vertical="center" indent="2"/>
    </xf>
    <xf numFmtId="0" fontId="7" fillId="0" borderId="30" xfId="3" applyNumberFormat="1" applyFont="1" applyFill="1" applyBorder="1" applyAlignment="1" applyProtection="1">
      <alignment horizontal="center" vertical="center"/>
    </xf>
    <xf numFmtId="0" fontId="3" fillId="0" borderId="29" xfId="3" applyFont="1" applyFill="1" applyBorder="1" applyAlignment="1" applyProtection="1">
      <alignment horizontal="left" vertical="center" indent="1"/>
    </xf>
    <xf numFmtId="0" fontId="7" fillId="0" borderId="52" xfId="3" applyNumberFormat="1" applyFont="1" applyFill="1" applyBorder="1" applyAlignment="1" applyProtection="1">
      <alignment horizontal="center" vertical="center"/>
    </xf>
    <xf numFmtId="0" fontId="3" fillId="0" borderId="51" xfId="3" applyFont="1" applyFill="1" applyBorder="1" applyAlignment="1" applyProtection="1">
      <alignment horizontal="left" vertical="center" indent="1"/>
    </xf>
    <xf numFmtId="0" fontId="7" fillId="0" borderId="115" xfId="3" applyNumberFormat="1" applyFont="1" applyFill="1" applyBorder="1" applyAlignment="1" applyProtection="1">
      <alignment horizontal="center" vertical="center"/>
    </xf>
    <xf numFmtId="0" fontId="3" fillId="0" borderId="116" xfId="3" applyFont="1" applyFill="1" applyBorder="1" applyAlignment="1" applyProtection="1">
      <alignment horizontal="left" vertical="center" indent="1"/>
    </xf>
    <xf numFmtId="0" fontId="7" fillId="0" borderId="135" xfId="3" applyNumberFormat="1" applyFont="1" applyFill="1" applyBorder="1" applyAlignment="1" applyProtection="1">
      <alignment horizontal="center" vertical="center"/>
    </xf>
    <xf numFmtId="0" fontId="6" fillId="0" borderId="136" xfId="3" applyFont="1" applyFill="1" applyBorder="1" applyAlignment="1" applyProtection="1">
      <alignment horizontal="left" vertical="center" indent="1"/>
    </xf>
    <xf numFmtId="0" fontId="7" fillId="0" borderId="122" xfId="3" applyNumberFormat="1" applyFont="1" applyFill="1" applyBorder="1" applyAlignment="1" applyProtection="1">
      <alignment horizontal="center" vertical="center"/>
    </xf>
    <xf numFmtId="0" fontId="6" fillId="0" borderId="123" xfId="3" applyFont="1" applyFill="1" applyBorder="1" applyAlignment="1" applyProtection="1">
      <alignment horizontal="left" vertical="center" indent="1"/>
    </xf>
    <xf numFmtId="0" fontId="7" fillId="0" borderId="115" xfId="3" applyFont="1" applyFill="1" applyBorder="1" applyAlignment="1" applyProtection="1">
      <alignment horizontal="left" vertical="center" indent="1"/>
    </xf>
    <xf numFmtId="0" fontId="6" fillId="0" borderId="59" xfId="3" applyFont="1" applyFill="1" applyBorder="1" applyAlignment="1" applyProtection="1">
      <alignment horizontal="left" vertical="center" indent="1"/>
    </xf>
    <xf numFmtId="0" fontId="6" fillId="0" borderId="122" xfId="3" applyFont="1" applyFill="1" applyBorder="1" applyAlignment="1" applyProtection="1">
      <alignment horizontal="left" vertical="center" indent="1"/>
    </xf>
    <xf numFmtId="0" fontId="6" fillId="0" borderId="51" xfId="3" applyFont="1" applyFill="1" applyBorder="1" applyAlignment="1" applyProtection="1">
      <alignment horizontal="left" vertical="center" indent="1"/>
    </xf>
    <xf numFmtId="0" fontId="7" fillId="0" borderId="77" xfId="3" applyNumberFormat="1" applyFont="1" applyFill="1" applyBorder="1" applyAlignment="1" applyProtection="1">
      <alignment horizontal="center" vertical="center"/>
    </xf>
    <xf numFmtId="0" fontId="3" fillId="0" borderId="24" xfId="3" applyFont="1" applyFill="1" applyBorder="1" applyAlignment="1" applyProtection="1">
      <alignment horizontal="left" vertical="center" indent="1"/>
    </xf>
    <xf numFmtId="0" fontId="7" fillId="0" borderId="12" xfId="3" applyNumberFormat="1" applyFont="1" applyFill="1" applyBorder="1" applyAlignment="1" applyProtection="1">
      <alignment horizontal="center" vertical="center"/>
    </xf>
    <xf numFmtId="0" fontId="6" fillId="0" borderId="12" xfId="3" applyFont="1" applyFill="1" applyBorder="1" applyAlignment="1" applyProtection="1">
      <alignment horizontal="left" vertical="center" indent="1"/>
    </xf>
    <xf numFmtId="0" fontId="7" fillId="3" borderId="65" xfId="3" applyNumberFormat="1" applyFont="1" applyFill="1" applyBorder="1" applyAlignment="1" applyProtection="1">
      <alignment horizontal="center" vertical="center"/>
    </xf>
    <xf numFmtId="0" fontId="7" fillId="3" borderId="4" xfId="3" applyFont="1" applyFill="1" applyBorder="1" applyAlignment="1" applyProtection="1">
      <alignment horizontal="left" vertical="center"/>
    </xf>
    <xf numFmtId="0" fontId="7" fillId="0" borderId="101" xfId="3" applyNumberFormat="1" applyFont="1" applyFill="1" applyBorder="1" applyAlignment="1" applyProtection="1">
      <alignment horizontal="center" vertical="center"/>
    </xf>
    <xf numFmtId="2" fontId="3" fillId="0" borderId="12" xfId="3" applyNumberFormat="1" applyFont="1" applyFill="1" applyBorder="1" applyAlignment="1" applyProtection="1">
      <alignment horizontal="left" vertical="center" indent="1"/>
    </xf>
    <xf numFmtId="0" fontId="3" fillId="0" borderId="39" xfId="3" applyFont="1" applyFill="1" applyBorder="1" applyAlignment="1" applyProtection="1">
      <alignment horizontal="left" vertical="center" indent="1"/>
    </xf>
    <xf numFmtId="0" fontId="7" fillId="3" borderId="3" xfId="3" applyNumberFormat="1" applyFont="1" applyFill="1" applyBorder="1" applyAlignment="1" applyProtection="1">
      <alignment horizontal="center" vertical="center"/>
    </xf>
    <xf numFmtId="0" fontId="3" fillId="0" borderId="71" xfId="3" applyFont="1" applyFill="1" applyBorder="1" applyAlignment="1" applyProtection="1">
      <alignment horizontal="left" vertical="center" indent="1"/>
    </xf>
    <xf numFmtId="0" fontId="7" fillId="3" borderId="129" xfId="3" applyNumberFormat="1" applyFont="1" applyFill="1" applyBorder="1" applyAlignment="1" applyProtection="1">
      <alignment horizontal="center" vertical="center"/>
    </xf>
    <xf numFmtId="0" fontId="3" fillId="3" borderId="129" xfId="3" applyFont="1" applyFill="1" applyBorder="1" applyAlignment="1" applyProtection="1">
      <alignment horizontal="left" vertical="center" indent="1"/>
    </xf>
    <xf numFmtId="0" fontId="7" fillId="3" borderId="65" xfId="4" applyNumberFormat="1" applyFont="1" applyFill="1" applyBorder="1" applyAlignment="1" applyProtection="1">
      <alignment horizontal="right" vertical="center" wrapText="1"/>
    </xf>
    <xf numFmtId="0" fontId="7" fillId="0" borderId="76" xfId="3" applyNumberFormat="1" applyFont="1" applyFill="1" applyBorder="1" applyAlignment="1" applyProtection="1">
      <alignment horizontal="center" vertical="center"/>
    </xf>
    <xf numFmtId="0" fontId="3" fillId="0" borderId="6" xfId="3" applyFont="1" applyFill="1" applyBorder="1" applyAlignment="1" applyProtection="1">
      <alignment horizontal="left" vertical="center" indent="1"/>
    </xf>
    <xf numFmtId="0" fontId="20" fillId="3" borderId="76" xfId="3" applyNumberFormat="1" applyFont="1" applyFill="1" applyBorder="1" applyAlignment="1" applyProtection="1">
      <alignment horizontal="center" vertical="center"/>
    </xf>
    <xf numFmtId="0" fontId="7" fillId="3" borderId="6" xfId="3" applyFont="1" applyFill="1" applyBorder="1" applyAlignment="1" applyProtection="1">
      <alignment horizontal="left" vertical="center" indent="1"/>
    </xf>
    <xf numFmtId="0" fontId="7" fillId="2" borderId="60" xfId="3" applyNumberFormat="1" applyFont="1" applyFill="1" applyBorder="1" applyAlignment="1" applyProtection="1">
      <alignment horizontal="center" vertical="center"/>
    </xf>
    <xf numFmtId="0" fontId="3" fillId="2" borderId="60" xfId="3" applyFont="1" applyFill="1" applyBorder="1" applyAlignment="1" applyProtection="1">
      <alignment horizontal="left" vertical="center" indent="1"/>
    </xf>
    <xf numFmtId="0" fontId="7" fillId="2" borderId="51" xfId="3" applyNumberFormat="1" applyFont="1" applyFill="1" applyBorder="1" applyAlignment="1" applyProtection="1">
      <alignment horizontal="center" vertical="center"/>
    </xf>
    <xf numFmtId="0" fontId="3" fillId="2" borderId="51" xfId="3" applyFont="1" applyFill="1" applyBorder="1" applyAlignment="1" applyProtection="1">
      <alignment horizontal="left" vertical="center" indent="1"/>
    </xf>
    <xf numFmtId="0" fontId="6" fillId="2" borderId="51" xfId="3" applyFont="1" applyFill="1" applyBorder="1" applyAlignment="1" applyProtection="1">
      <alignment horizontal="left" vertical="center" indent="1"/>
    </xf>
    <xf numFmtId="0" fontId="7" fillId="2" borderId="29" xfId="3" applyNumberFormat="1" applyFont="1" applyFill="1" applyBorder="1" applyAlignment="1" applyProtection="1">
      <alignment horizontal="center" vertical="center"/>
    </xf>
    <xf numFmtId="0" fontId="3" fillId="2" borderId="29" xfId="3" applyFont="1" applyFill="1" applyBorder="1" applyAlignment="1" applyProtection="1">
      <alignment horizontal="left" vertical="center" indent="1"/>
    </xf>
    <xf numFmtId="0" fontId="7" fillId="2" borderId="12" xfId="3" applyNumberFormat="1" applyFont="1" applyFill="1" applyBorder="1" applyAlignment="1" applyProtection="1">
      <alignment horizontal="center" vertical="center"/>
    </xf>
    <xf numFmtId="0" fontId="6" fillId="2" borderId="12" xfId="3" applyFont="1" applyFill="1" applyBorder="1" applyAlignment="1" applyProtection="1">
      <alignment horizontal="left" vertical="center" indent="1"/>
    </xf>
    <xf numFmtId="0" fontId="3" fillId="2" borderId="12" xfId="3" applyFont="1" applyFill="1" applyBorder="1" applyAlignment="1" applyProtection="1">
      <alignment horizontal="left" vertical="center" indent="1"/>
    </xf>
    <xf numFmtId="0" fontId="7" fillId="2" borderId="52" xfId="3" applyNumberFormat="1" applyFont="1" applyFill="1" applyBorder="1" applyAlignment="1" applyProtection="1">
      <alignment horizontal="center" vertical="center"/>
    </xf>
    <xf numFmtId="0" fontId="3" fillId="3" borderId="129" xfId="3" applyNumberFormat="1" applyFont="1" applyFill="1" applyBorder="1" applyAlignment="1" applyProtection="1">
      <alignment horizontal="center" vertical="center"/>
    </xf>
    <xf numFmtId="0" fontId="6" fillId="2" borderId="60" xfId="3" applyFont="1" applyFill="1" applyBorder="1" applyAlignment="1" applyProtection="1">
      <alignment horizontal="left" vertical="center" indent="2"/>
    </xf>
    <xf numFmtId="0" fontId="6" fillId="2" borderId="29" xfId="3" applyFont="1" applyFill="1" applyBorder="1" applyAlignment="1" applyProtection="1">
      <alignment horizontal="left" vertical="center" indent="2"/>
    </xf>
    <xf numFmtId="0" fontId="7" fillId="2" borderId="116" xfId="3" applyNumberFormat="1" applyFont="1" applyFill="1" applyBorder="1" applyAlignment="1" applyProtection="1">
      <alignment horizontal="center" vertical="center"/>
    </xf>
    <xf numFmtId="0" fontId="7" fillId="2" borderId="101" xfId="3" applyNumberFormat="1" applyFont="1" applyFill="1" applyBorder="1" applyAlignment="1" applyProtection="1">
      <alignment horizontal="center" vertical="center"/>
    </xf>
    <xf numFmtId="0" fontId="3" fillId="2" borderId="78" xfId="3" applyFont="1" applyFill="1" applyBorder="1" applyAlignment="1" applyProtection="1">
      <alignment horizontal="left" vertical="center" indent="1"/>
    </xf>
    <xf numFmtId="0" fontId="7" fillId="2" borderId="40" xfId="3" applyNumberFormat="1" applyFont="1" applyFill="1" applyBorder="1" applyAlignment="1" applyProtection="1">
      <alignment horizontal="center" vertical="center"/>
    </xf>
    <xf numFmtId="0" fontId="7" fillId="4" borderId="10" xfId="3" applyNumberFormat="1" applyFont="1" applyFill="1" applyBorder="1" applyAlignment="1" applyProtection="1">
      <alignment horizontal="center" vertical="center"/>
    </xf>
    <xf numFmtId="0" fontId="7" fillId="4" borderId="4" xfId="3" applyFont="1" applyFill="1" applyBorder="1" applyAlignment="1" applyProtection="1">
      <alignment horizontal="left" vertical="center"/>
    </xf>
    <xf numFmtId="0" fontId="7" fillId="2" borderId="21" xfId="3" applyNumberFormat="1" applyFont="1" applyFill="1" applyBorder="1" applyAlignment="1" applyProtection="1">
      <alignment horizontal="center" vertical="center"/>
    </xf>
    <xf numFmtId="0" fontId="3" fillId="2" borderId="39" xfId="3" applyFont="1" applyFill="1" applyBorder="1" applyAlignment="1" applyProtection="1">
      <alignment horizontal="left" vertical="center" indent="1"/>
    </xf>
    <xf numFmtId="0" fontId="7" fillId="3" borderId="10" xfId="3" applyNumberFormat="1" applyFont="1" applyFill="1" applyBorder="1" applyAlignment="1" applyProtection="1">
      <alignment horizontal="center" vertical="center"/>
    </xf>
    <xf numFmtId="0" fontId="7" fillId="0" borderId="96" xfId="3" applyNumberFormat="1" applyFont="1" applyFill="1" applyBorder="1" applyAlignment="1" applyProtection="1">
      <alignment horizontal="center" vertical="center"/>
    </xf>
    <xf numFmtId="0" fontId="3" fillId="0" borderId="96" xfId="3" applyFont="1" applyFill="1" applyBorder="1" applyAlignment="1" applyProtection="1">
      <alignment horizontal="left" vertical="center" indent="1"/>
    </xf>
    <xf numFmtId="0" fontId="7" fillId="3" borderId="116" xfId="3" applyFont="1" applyFill="1" applyBorder="1" applyAlignment="1" applyProtection="1">
      <alignment horizontal="left" vertical="center" indent="1"/>
    </xf>
    <xf numFmtId="0" fontId="7" fillId="2" borderId="59" xfId="3" applyNumberFormat="1" applyFont="1" applyFill="1" applyBorder="1" applyAlignment="1" applyProtection="1">
      <alignment horizontal="center" vertical="center"/>
    </xf>
    <xf numFmtId="0" fontId="7" fillId="2" borderId="30" xfId="3" applyNumberFormat="1" applyFont="1" applyFill="1" applyBorder="1" applyAlignment="1" applyProtection="1">
      <alignment horizontal="center" vertical="center"/>
    </xf>
    <xf numFmtId="0" fontId="7" fillId="3" borderId="76" xfId="3" applyNumberFormat="1" applyFont="1" applyFill="1" applyBorder="1" applyAlignment="1" applyProtection="1">
      <alignment horizontal="center" vertical="center"/>
    </xf>
    <xf numFmtId="0" fontId="7" fillId="3" borderId="76" xfId="3" applyFont="1" applyFill="1" applyBorder="1" applyAlignment="1" applyProtection="1">
      <alignment horizontal="left" vertical="center" indent="1"/>
    </xf>
    <xf numFmtId="0" fontId="7" fillId="3" borderId="6" xfId="3" applyNumberFormat="1" applyFont="1" applyFill="1" applyBorder="1" applyAlignment="1" applyProtection="1">
      <alignment horizontal="center" vertical="center"/>
    </xf>
    <xf numFmtId="0" fontId="3" fillId="0" borderId="101" xfId="3" applyFont="1" applyFill="1" applyBorder="1" applyAlignment="1" applyProtection="1">
      <alignment horizontal="left" vertical="center" indent="1"/>
    </xf>
    <xf numFmtId="0" fontId="7" fillId="0" borderId="40" xfId="3" applyNumberFormat="1" applyFont="1" applyFill="1" applyBorder="1" applyAlignment="1" applyProtection="1">
      <alignment horizontal="center" vertical="center"/>
    </xf>
    <xf numFmtId="3" fontId="7" fillId="0" borderId="65" xfId="3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4" xfId="3" applyNumberFormat="1" applyFont="1" applyFill="1" applyBorder="1" applyAlignment="1" applyProtection="1">
      <alignment horizontal="right" vertical="center" wrapText="1" indent="1"/>
      <protection locked="0"/>
    </xf>
    <xf numFmtId="3" fontId="10" fillId="0" borderId="66" xfId="3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67" xfId="3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102" xfId="3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68" xfId="3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69" xfId="3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59" xfId="4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60" xfId="4" applyNumberFormat="1" applyFont="1" applyFill="1" applyBorder="1" applyAlignment="1" applyProtection="1">
      <alignment horizontal="right" vertical="center" wrapText="1" indent="1"/>
      <protection locked="0"/>
    </xf>
    <xf numFmtId="3" fontId="6" fillId="0" borderId="61" xfId="4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62" xfId="4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03" xfId="4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64" xfId="4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63" xfId="4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30" xfId="4" applyNumberFormat="1" applyFont="1" applyFill="1" applyBorder="1" applyAlignment="1" applyProtection="1">
      <alignment horizontal="right" vertical="center" wrapText="1" indent="1"/>
      <protection locked="0"/>
    </xf>
    <xf numFmtId="3" fontId="3" fillId="5" borderId="29" xfId="4" applyNumberFormat="1" applyFont="1" applyFill="1" applyBorder="1" applyAlignment="1" applyProtection="1">
      <alignment horizontal="right" vertical="center" wrapText="1" indent="1"/>
    </xf>
    <xf numFmtId="3" fontId="6" fillId="5" borderId="48" xfId="4" applyNumberFormat="1" applyFont="1" applyFill="1" applyBorder="1" applyAlignment="1" applyProtection="1">
      <alignment horizontal="right" vertical="center" wrapText="1" indent="1"/>
    </xf>
    <xf numFmtId="3" fontId="3" fillId="5" borderId="32" xfId="4" applyNumberFormat="1" applyFont="1" applyFill="1" applyBorder="1" applyAlignment="1" applyProtection="1">
      <alignment horizontal="right" vertical="center" wrapText="1" indent="1"/>
    </xf>
    <xf numFmtId="3" fontId="3" fillId="5" borderId="104" xfId="4" applyNumberFormat="1" applyFont="1" applyFill="1" applyBorder="1" applyAlignment="1" applyProtection="1">
      <alignment horizontal="right" vertical="center" wrapText="1" indent="1"/>
    </xf>
    <xf numFmtId="3" fontId="3" fillId="0" borderId="31" xfId="4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32" xfId="4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04" xfId="4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33" xfId="4" applyNumberFormat="1" applyFont="1" applyFill="1" applyBorder="1" applyAlignment="1" applyProtection="1">
      <alignment horizontal="right" vertical="center" wrapText="1" indent="1"/>
      <protection locked="0"/>
    </xf>
    <xf numFmtId="3" fontId="3" fillId="5" borderId="31" xfId="4" applyNumberFormat="1" applyFont="1" applyFill="1" applyBorder="1" applyAlignment="1" applyProtection="1">
      <alignment horizontal="right" vertical="center" wrapText="1" indent="1"/>
    </xf>
    <xf numFmtId="3" fontId="3" fillId="5" borderId="33" xfId="4" applyNumberFormat="1" applyFont="1" applyFill="1" applyBorder="1" applyAlignment="1" applyProtection="1">
      <alignment horizontal="right" vertical="center" wrapText="1" indent="1"/>
    </xf>
    <xf numFmtId="3" fontId="7" fillId="0" borderId="122" xfId="4" applyNumberFormat="1" applyFont="1" applyFill="1" applyBorder="1" applyAlignment="1" applyProtection="1">
      <alignment horizontal="right" vertical="center" wrapText="1" indent="1"/>
      <protection locked="0"/>
    </xf>
    <xf numFmtId="3" fontId="3" fillId="5" borderId="123" xfId="4" applyNumberFormat="1" applyFont="1" applyFill="1" applyBorder="1" applyAlignment="1" applyProtection="1">
      <alignment horizontal="right" vertical="center" wrapText="1" indent="1"/>
    </xf>
    <xf numFmtId="3" fontId="6" fillId="5" borderId="124" xfId="4" applyNumberFormat="1" applyFont="1" applyFill="1" applyBorder="1" applyAlignment="1" applyProtection="1">
      <alignment horizontal="right" vertical="center" wrapText="1" indent="1"/>
    </xf>
    <xf numFmtId="3" fontId="3" fillId="5" borderId="125" xfId="4" applyNumberFormat="1" applyFont="1" applyFill="1" applyBorder="1" applyAlignment="1" applyProtection="1">
      <alignment horizontal="right" vertical="center" wrapText="1" indent="1"/>
    </xf>
    <xf numFmtId="3" fontId="3" fillId="5" borderId="126" xfId="4" applyNumberFormat="1" applyFont="1" applyFill="1" applyBorder="1" applyAlignment="1" applyProtection="1">
      <alignment horizontal="right" vertical="center" wrapText="1" indent="1"/>
    </xf>
    <xf numFmtId="3" fontId="3" fillId="5" borderId="127" xfId="4" applyNumberFormat="1" applyFont="1" applyFill="1" applyBorder="1" applyAlignment="1" applyProtection="1">
      <alignment horizontal="right" vertical="center" wrapText="1" indent="1"/>
    </xf>
    <xf numFmtId="3" fontId="3" fillId="5" borderId="128" xfId="4" applyNumberFormat="1" applyFont="1" applyFill="1" applyBorder="1" applyAlignment="1" applyProtection="1">
      <alignment horizontal="right" vertical="center" wrapText="1" indent="1"/>
    </xf>
    <xf numFmtId="3" fontId="7" fillId="3" borderId="115" xfId="4" applyNumberFormat="1" applyFont="1" applyFill="1" applyBorder="1" applyAlignment="1" applyProtection="1">
      <alignment horizontal="right" vertical="center" wrapText="1" indent="1"/>
    </xf>
    <xf numFmtId="3" fontId="7" fillId="3" borderId="116" xfId="4" applyNumberFormat="1" applyFont="1" applyFill="1" applyBorder="1" applyAlignment="1" applyProtection="1">
      <alignment horizontal="right" vertical="center" wrapText="1" indent="1"/>
    </xf>
    <xf numFmtId="3" fontId="10" fillId="3" borderId="117" xfId="4" applyNumberFormat="1" applyFont="1" applyFill="1" applyBorder="1" applyAlignment="1" applyProtection="1">
      <alignment horizontal="right" vertical="center" wrapText="1" indent="1"/>
    </xf>
    <xf numFmtId="3" fontId="7" fillId="3" borderId="118" xfId="4" applyNumberFormat="1" applyFont="1" applyFill="1" applyBorder="1" applyAlignment="1" applyProtection="1">
      <alignment horizontal="right" vertical="center" wrapText="1" indent="1"/>
    </xf>
    <xf numFmtId="3" fontId="7" fillId="3" borderId="119" xfId="4" applyNumberFormat="1" applyFont="1" applyFill="1" applyBorder="1" applyAlignment="1" applyProtection="1">
      <alignment horizontal="right" vertical="center" wrapText="1" indent="1"/>
    </xf>
    <xf numFmtId="3" fontId="7" fillId="3" borderId="120" xfId="4" applyNumberFormat="1" applyFont="1" applyFill="1" applyBorder="1" applyAlignment="1" applyProtection="1">
      <alignment horizontal="right" vertical="center" wrapText="1" indent="1"/>
    </xf>
    <xf numFmtId="3" fontId="7" fillId="3" borderId="121" xfId="4" applyNumberFormat="1" applyFont="1" applyFill="1" applyBorder="1" applyAlignment="1" applyProtection="1">
      <alignment horizontal="right" vertical="center" wrapText="1" indent="1"/>
    </xf>
    <xf numFmtId="3" fontId="3" fillId="5" borderId="60" xfId="4" applyNumberFormat="1" applyFont="1" applyFill="1" applyBorder="1" applyAlignment="1" applyProtection="1">
      <alignment horizontal="right" vertical="center" wrapText="1" indent="1"/>
    </xf>
    <xf numFmtId="3" fontId="6" fillId="5" borderId="61" xfId="4" applyNumberFormat="1" applyFont="1" applyFill="1" applyBorder="1" applyAlignment="1" applyProtection="1">
      <alignment horizontal="right" vertical="center" wrapText="1" indent="1"/>
    </xf>
    <xf numFmtId="3" fontId="3" fillId="5" borderId="62" xfId="4" applyNumberFormat="1" applyFont="1" applyFill="1" applyBorder="1" applyAlignment="1" applyProtection="1">
      <alignment horizontal="right" vertical="center" wrapText="1" indent="1"/>
    </xf>
    <xf numFmtId="3" fontId="3" fillId="5" borderId="103" xfId="4" applyNumberFormat="1" applyFont="1" applyFill="1" applyBorder="1" applyAlignment="1" applyProtection="1">
      <alignment horizontal="right" vertical="center" wrapText="1" indent="1"/>
    </xf>
    <xf numFmtId="3" fontId="3" fillId="5" borderId="64" xfId="4" applyNumberFormat="1" applyFont="1" applyFill="1" applyBorder="1" applyAlignment="1" applyProtection="1">
      <alignment horizontal="right" vertical="center" wrapText="1" indent="1"/>
    </xf>
    <xf numFmtId="3" fontId="3" fillId="5" borderId="63" xfId="4" applyNumberFormat="1" applyFont="1" applyFill="1" applyBorder="1" applyAlignment="1" applyProtection="1">
      <alignment horizontal="right" vertical="center" wrapText="1" indent="1"/>
    </xf>
    <xf numFmtId="3" fontId="3" fillId="0" borderId="29" xfId="4" applyNumberFormat="1" applyFont="1" applyFill="1" applyBorder="1" applyAlignment="1" applyProtection="1">
      <alignment horizontal="right" vertical="center" wrapText="1" indent="1"/>
      <protection locked="0"/>
    </xf>
    <xf numFmtId="3" fontId="6" fillId="0" borderId="48" xfId="4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52" xfId="4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51" xfId="4" applyNumberFormat="1" applyFont="1" applyFill="1" applyBorder="1" applyAlignment="1" applyProtection="1">
      <alignment horizontal="right" vertical="center" wrapText="1" indent="1"/>
      <protection locked="0"/>
    </xf>
    <xf numFmtId="3" fontId="6" fillId="0" borderId="53" xfId="4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54" xfId="4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09" xfId="4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56" xfId="4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55" xfId="4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115" xfId="4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16" xfId="4" applyNumberFormat="1" applyFont="1" applyFill="1" applyBorder="1" applyAlignment="1" applyProtection="1">
      <alignment horizontal="right" vertical="center" wrapText="1" indent="1"/>
      <protection locked="0"/>
    </xf>
    <xf numFmtId="3" fontId="6" fillId="0" borderId="117" xfId="4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18" xfId="4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19" xfId="4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20" xfId="4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21" xfId="4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135" xfId="4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36" xfId="4" applyNumberFormat="1" applyFont="1" applyFill="1" applyBorder="1" applyAlignment="1" applyProtection="1">
      <alignment horizontal="right" vertical="center" wrapText="1" indent="1"/>
      <protection locked="0"/>
    </xf>
    <xf numFmtId="3" fontId="6" fillId="0" borderId="137" xfId="4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38" xfId="4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39" xfId="4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40" xfId="4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41" xfId="4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23" xfId="4" applyNumberFormat="1" applyFont="1" applyFill="1" applyBorder="1" applyAlignment="1" applyProtection="1">
      <alignment horizontal="right" vertical="center" wrapText="1" indent="1"/>
      <protection locked="0"/>
    </xf>
    <xf numFmtId="3" fontId="6" fillId="0" borderId="124" xfId="4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25" xfId="4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26" xfId="4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27" xfId="4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28" xfId="4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116" xfId="4" applyNumberFormat="1" applyFont="1" applyFill="1" applyBorder="1" applyAlignment="1" applyProtection="1">
      <alignment horizontal="right" vertical="center" wrapText="1" indent="1"/>
      <protection locked="0"/>
    </xf>
    <xf numFmtId="3" fontId="10" fillId="0" borderId="117" xfId="4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118" xfId="4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119" xfId="4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120" xfId="4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121" xfId="4" applyNumberFormat="1" applyFont="1" applyFill="1" applyBorder="1" applyAlignment="1" applyProtection="1">
      <alignment horizontal="right" vertical="center" wrapText="1" indent="1"/>
      <protection locked="0"/>
    </xf>
    <xf numFmtId="3" fontId="3" fillId="5" borderId="51" xfId="4" applyNumberFormat="1" applyFont="1" applyFill="1" applyBorder="1" applyAlignment="1" applyProtection="1">
      <alignment horizontal="right" vertical="center" wrapText="1" indent="1"/>
    </xf>
    <xf numFmtId="3" fontId="6" fillId="5" borderId="53" xfId="4" applyNumberFormat="1" applyFont="1" applyFill="1" applyBorder="1" applyAlignment="1" applyProtection="1">
      <alignment horizontal="right" vertical="center" wrapText="1" indent="1"/>
    </xf>
    <xf numFmtId="3" fontId="3" fillId="5" borderId="54" xfId="4" applyNumberFormat="1" applyFont="1" applyFill="1" applyBorder="1" applyAlignment="1" applyProtection="1">
      <alignment horizontal="right" vertical="center" wrapText="1" indent="1"/>
    </xf>
    <xf numFmtId="3" fontId="3" fillId="5" borderId="109" xfId="4" applyNumberFormat="1" applyFont="1" applyFill="1" applyBorder="1" applyAlignment="1" applyProtection="1">
      <alignment horizontal="right" vertical="center" wrapText="1" indent="1"/>
    </xf>
    <xf numFmtId="3" fontId="7" fillId="0" borderId="25" xfId="4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4" xfId="4" applyNumberFormat="1" applyFont="1" applyFill="1" applyBorder="1" applyAlignment="1" applyProtection="1">
      <alignment horizontal="right" vertical="center" wrapText="1" indent="1"/>
      <protection locked="0"/>
    </xf>
    <xf numFmtId="3" fontId="6" fillId="0" borderId="47" xfId="4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7" xfId="4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06" xfId="4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6" xfId="4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8" xfId="4" applyNumberFormat="1" applyFont="1" applyFill="1" applyBorder="1" applyAlignment="1" applyProtection="1">
      <alignment horizontal="right" vertical="center" wrapText="1" indent="1"/>
      <protection locked="0"/>
    </xf>
    <xf numFmtId="3" fontId="10" fillId="0" borderId="52" xfId="4" applyNumberFormat="1" applyFont="1" applyFill="1" applyBorder="1" applyAlignment="1" applyProtection="1">
      <alignment horizontal="right" vertical="center" wrapText="1" indent="1"/>
      <protection locked="0"/>
    </xf>
    <xf numFmtId="3" fontId="6" fillId="0" borderId="51" xfId="4" applyNumberFormat="1" applyFont="1" applyFill="1" applyBorder="1" applyAlignment="1" applyProtection="1">
      <alignment horizontal="right" vertical="center" wrapText="1" indent="1"/>
      <protection locked="0"/>
    </xf>
    <xf numFmtId="3" fontId="6" fillId="0" borderId="54" xfId="4" applyNumberFormat="1" applyFont="1" applyFill="1" applyBorder="1" applyAlignment="1" applyProtection="1">
      <alignment horizontal="right" vertical="center" wrapText="1" indent="1"/>
      <protection locked="0"/>
    </xf>
    <xf numFmtId="3" fontId="6" fillId="0" borderId="109" xfId="4" applyNumberFormat="1" applyFont="1" applyFill="1" applyBorder="1" applyAlignment="1" applyProtection="1">
      <alignment horizontal="right" vertical="center" wrapText="1" indent="1"/>
      <protection locked="0"/>
    </xf>
    <xf numFmtId="3" fontId="6" fillId="0" borderId="56" xfId="4" applyNumberFormat="1" applyFont="1" applyFill="1" applyBorder="1" applyAlignment="1" applyProtection="1">
      <alignment horizontal="right" vertical="center" wrapText="1" indent="1"/>
      <protection locked="0"/>
    </xf>
    <xf numFmtId="3" fontId="6" fillId="0" borderId="55" xfId="4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35" xfId="4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34" xfId="4" applyNumberFormat="1" applyFont="1" applyFill="1" applyBorder="1" applyAlignment="1" applyProtection="1">
      <alignment horizontal="right" vertical="center" wrapText="1" indent="1"/>
      <protection locked="0"/>
    </xf>
    <xf numFmtId="3" fontId="6" fillId="0" borderId="49" xfId="4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37" xfId="4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05" xfId="4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36" xfId="4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38" xfId="4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17" xfId="4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2" xfId="4" applyNumberFormat="1" applyFont="1" applyFill="1" applyBorder="1" applyAlignment="1" applyProtection="1">
      <alignment horizontal="right" vertical="center" wrapText="1" indent="1"/>
      <protection locked="0"/>
    </xf>
    <xf numFmtId="3" fontId="6" fillId="0" borderId="46" xfId="4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9" xfId="4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91" xfId="4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8" xfId="4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0" xfId="4" applyNumberFormat="1" applyFont="1" applyFill="1" applyBorder="1" applyAlignment="1" applyProtection="1">
      <alignment horizontal="right" vertical="center" wrapText="1" indent="1"/>
      <protection locked="0"/>
    </xf>
    <xf numFmtId="3" fontId="7" fillId="3" borderId="65" xfId="4" applyNumberFormat="1" applyFont="1" applyFill="1" applyBorder="1" applyAlignment="1" applyProtection="1">
      <alignment horizontal="right" vertical="center" wrapText="1" indent="1"/>
    </xf>
    <xf numFmtId="3" fontId="7" fillId="3" borderId="4" xfId="4" applyNumberFormat="1" applyFont="1" applyFill="1" applyBorder="1" applyAlignment="1" applyProtection="1">
      <alignment horizontal="right" vertical="center" wrapText="1" indent="1"/>
    </xf>
    <xf numFmtId="3" fontId="10" fillId="3" borderId="66" xfId="4" applyNumberFormat="1" applyFont="1" applyFill="1" applyBorder="1" applyAlignment="1" applyProtection="1">
      <alignment horizontal="right" vertical="center" wrapText="1" indent="1"/>
    </xf>
    <xf numFmtId="3" fontId="7" fillId="3" borderId="67" xfId="4" applyNumberFormat="1" applyFont="1" applyFill="1" applyBorder="1" applyAlignment="1" applyProtection="1">
      <alignment horizontal="right" vertical="center" wrapText="1" indent="1"/>
    </xf>
    <xf numFmtId="3" fontId="7" fillId="3" borderId="102" xfId="4" applyNumberFormat="1" applyFont="1" applyFill="1" applyBorder="1" applyAlignment="1" applyProtection="1">
      <alignment horizontal="right" vertical="center" wrapText="1" indent="1"/>
    </xf>
    <xf numFmtId="3" fontId="7" fillId="3" borderId="68" xfId="4" applyNumberFormat="1" applyFont="1" applyFill="1" applyBorder="1" applyAlignment="1" applyProtection="1">
      <alignment horizontal="right" vertical="center" wrapText="1" indent="1"/>
    </xf>
    <xf numFmtId="3" fontId="7" fillId="3" borderId="69" xfId="4" applyNumberFormat="1" applyFont="1" applyFill="1" applyBorder="1" applyAlignment="1" applyProtection="1">
      <alignment horizontal="right" vertical="center" wrapText="1" indent="1"/>
    </xf>
    <xf numFmtId="3" fontId="7" fillId="0" borderId="70" xfId="4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71" xfId="4" applyNumberFormat="1" applyFont="1" applyFill="1" applyBorder="1" applyAlignment="1" applyProtection="1">
      <alignment horizontal="right" vertical="center" wrapText="1" indent="1"/>
      <protection locked="0"/>
    </xf>
    <xf numFmtId="3" fontId="6" fillId="0" borderId="72" xfId="4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73" xfId="4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07" xfId="4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75" xfId="4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74" xfId="4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40" xfId="4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39" xfId="4" applyNumberFormat="1" applyFont="1" applyFill="1" applyBorder="1" applyAlignment="1" applyProtection="1">
      <alignment horizontal="right" vertical="center" wrapText="1" indent="1"/>
      <protection locked="0"/>
    </xf>
    <xf numFmtId="3" fontId="6" fillId="0" borderId="50" xfId="4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42" xfId="4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08" xfId="4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41" xfId="4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43" xfId="4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70" xfId="3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73" xfId="3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75" xfId="3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07" xfId="3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74" xfId="3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25" xfId="3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7" xfId="3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6" xfId="3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06" xfId="3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8" xfId="3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30" xfId="3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32" xfId="3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31" xfId="3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04" xfId="3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33" xfId="3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40" xfId="3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42" xfId="3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41" xfId="3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08" xfId="3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43" xfId="3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52" xfId="3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54" xfId="3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56" xfId="3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09" xfId="3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55" xfId="3" applyNumberFormat="1" applyFont="1" applyFill="1" applyBorder="1" applyAlignment="1" applyProtection="1">
      <alignment horizontal="right" vertical="center" wrapText="1" indent="1"/>
      <protection locked="0"/>
    </xf>
    <xf numFmtId="3" fontId="7" fillId="3" borderId="101" xfId="3" applyNumberFormat="1" applyFont="1" applyFill="1" applyBorder="1" applyAlignment="1" applyProtection="1">
      <alignment horizontal="right" vertical="center" wrapText="1" indent="1"/>
    </xf>
    <xf numFmtId="3" fontId="7" fillId="3" borderId="129" xfId="4" applyNumberFormat="1" applyFont="1" applyFill="1" applyBorder="1" applyAlignment="1" applyProtection="1">
      <alignment horizontal="right" vertical="center" wrapText="1" indent="1"/>
    </xf>
    <xf numFmtId="3" fontId="10" fillId="3" borderId="130" xfId="4" applyNumberFormat="1" applyFont="1" applyFill="1" applyBorder="1" applyAlignment="1" applyProtection="1">
      <alignment horizontal="right" vertical="center" wrapText="1" indent="1"/>
    </xf>
    <xf numFmtId="3" fontId="7" fillId="3" borderId="131" xfId="3" applyNumberFormat="1" applyFont="1" applyFill="1" applyBorder="1" applyAlignment="1" applyProtection="1">
      <alignment horizontal="right" vertical="center" wrapText="1" indent="1"/>
    </xf>
    <xf numFmtId="3" fontId="7" fillId="3" borderId="132" xfId="4" applyNumberFormat="1" applyFont="1" applyFill="1" applyBorder="1" applyAlignment="1" applyProtection="1">
      <alignment horizontal="right" vertical="center" wrapText="1" indent="1"/>
    </xf>
    <xf numFmtId="3" fontId="7" fillId="3" borderId="133" xfId="3" applyNumberFormat="1" applyFont="1" applyFill="1" applyBorder="1" applyAlignment="1" applyProtection="1">
      <alignment horizontal="right" vertical="center" wrapText="1" indent="1"/>
    </xf>
    <xf numFmtId="3" fontId="7" fillId="3" borderId="132" xfId="3" applyNumberFormat="1" applyFont="1" applyFill="1" applyBorder="1" applyAlignment="1" applyProtection="1">
      <alignment horizontal="right" vertical="center" wrapText="1" indent="1"/>
    </xf>
    <xf numFmtId="3" fontId="7" fillId="3" borderId="134" xfId="3" applyNumberFormat="1" applyFont="1" applyFill="1" applyBorder="1" applyAlignment="1" applyProtection="1">
      <alignment horizontal="right" vertical="center" wrapText="1" indent="1"/>
    </xf>
    <xf numFmtId="3" fontId="7" fillId="0" borderId="59" xfId="3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62" xfId="3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64" xfId="3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03" xfId="3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63" xfId="3" applyNumberFormat="1" applyFont="1" applyFill="1" applyBorder="1" applyAlignment="1" applyProtection="1">
      <alignment horizontal="right" vertical="center" wrapText="1" indent="1"/>
      <protection locked="0"/>
    </xf>
    <xf numFmtId="3" fontId="10" fillId="0" borderId="30" xfId="3" applyNumberFormat="1" applyFont="1" applyFill="1" applyBorder="1" applyAlignment="1" applyProtection="1">
      <alignment horizontal="right" vertical="center" wrapText="1" indent="1"/>
      <protection locked="0"/>
    </xf>
    <xf numFmtId="3" fontId="6" fillId="0" borderId="29" xfId="4" applyNumberFormat="1" applyFont="1" applyFill="1" applyBorder="1" applyAlignment="1" applyProtection="1">
      <alignment horizontal="right" vertical="center" wrapText="1" indent="1"/>
      <protection locked="0"/>
    </xf>
    <xf numFmtId="3" fontId="6" fillId="0" borderId="32" xfId="3" applyNumberFormat="1" applyFont="1" applyFill="1" applyBorder="1" applyAlignment="1" applyProtection="1">
      <alignment horizontal="right" vertical="center" wrapText="1" indent="1"/>
      <protection locked="0"/>
    </xf>
    <xf numFmtId="3" fontId="6" fillId="0" borderId="104" xfId="4" applyNumberFormat="1" applyFont="1" applyFill="1" applyBorder="1" applyAlignment="1" applyProtection="1">
      <alignment horizontal="right" vertical="center" wrapText="1" indent="1"/>
      <protection locked="0"/>
    </xf>
    <xf numFmtId="3" fontId="6" fillId="0" borderId="31" xfId="3" applyNumberFormat="1" applyFont="1" applyFill="1" applyBorder="1" applyAlignment="1" applyProtection="1">
      <alignment horizontal="right" vertical="center" wrapText="1" indent="1"/>
      <protection locked="0"/>
    </xf>
    <xf numFmtId="3" fontId="6" fillId="0" borderId="104" xfId="3" applyNumberFormat="1" applyFont="1" applyFill="1" applyBorder="1" applyAlignment="1" applyProtection="1">
      <alignment horizontal="right" vertical="center" wrapText="1" indent="1"/>
      <protection locked="0"/>
    </xf>
    <xf numFmtId="3" fontId="6" fillId="0" borderId="33" xfId="3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76" xfId="3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6" xfId="4" applyNumberFormat="1" applyFont="1" applyFill="1" applyBorder="1" applyAlignment="1" applyProtection="1">
      <alignment horizontal="right" vertical="center" wrapText="1" indent="1"/>
      <protection locked="0"/>
    </xf>
    <xf numFmtId="3" fontId="10" fillId="0" borderId="83" xfId="4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84" xfId="3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110" xfId="4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86" xfId="3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110" xfId="3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85" xfId="3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6" xfId="4" applyNumberFormat="1" applyFont="1" applyFill="1" applyBorder="1" applyAlignment="1" applyProtection="1">
      <alignment horizontal="right" vertical="center" wrapText="1" indent="1"/>
      <protection locked="0"/>
    </xf>
    <xf numFmtId="3" fontId="6" fillId="0" borderId="83" xfId="4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84" xfId="3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10" xfId="4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86" xfId="3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10" xfId="3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85" xfId="3" applyNumberFormat="1" applyFont="1" applyFill="1" applyBorder="1" applyAlignment="1" applyProtection="1">
      <alignment horizontal="right" vertical="center" wrapText="1" indent="1"/>
      <protection locked="0"/>
    </xf>
    <xf numFmtId="3" fontId="7" fillId="3" borderId="76" xfId="3" applyNumberFormat="1" applyFont="1" applyFill="1" applyBorder="1" applyAlignment="1" applyProtection="1">
      <alignment horizontal="right" vertical="center" wrapText="1" indent="1"/>
    </xf>
    <xf numFmtId="3" fontId="7" fillId="3" borderId="6" xfId="4" applyNumberFormat="1" applyFont="1" applyFill="1" applyBorder="1" applyAlignment="1" applyProtection="1">
      <alignment horizontal="right" vertical="center" wrapText="1" indent="1"/>
    </xf>
    <xf numFmtId="3" fontId="10" fillId="3" borderId="83" xfId="4" applyNumberFormat="1" applyFont="1" applyFill="1" applyBorder="1" applyAlignment="1" applyProtection="1">
      <alignment horizontal="right" vertical="center" wrapText="1" indent="1"/>
    </xf>
    <xf numFmtId="3" fontId="7" fillId="3" borderId="84" xfId="3" applyNumberFormat="1" applyFont="1" applyFill="1" applyBorder="1" applyAlignment="1" applyProtection="1">
      <alignment horizontal="right" vertical="center" wrapText="1" indent="1"/>
    </xf>
    <xf numFmtId="3" fontId="7" fillId="3" borderId="110" xfId="4" applyNumberFormat="1" applyFont="1" applyFill="1" applyBorder="1" applyAlignment="1" applyProtection="1">
      <alignment horizontal="right" vertical="center" wrapText="1" indent="1"/>
    </xf>
    <xf numFmtId="3" fontId="7" fillId="3" borderId="86" xfId="3" applyNumberFormat="1" applyFont="1" applyFill="1" applyBorder="1" applyAlignment="1" applyProtection="1">
      <alignment horizontal="right" vertical="center" wrapText="1" indent="1"/>
    </xf>
    <xf numFmtId="3" fontId="7" fillId="3" borderId="110" xfId="3" applyNumberFormat="1" applyFont="1" applyFill="1" applyBorder="1" applyAlignment="1" applyProtection="1">
      <alignment horizontal="right" vertical="center" wrapText="1" indent="1"/>
    </xf>
    <xf numFmtId="3" fontId="7" fillId="3" borderId="85" xfId="3" applyNumberFormat="1" applyFont="1" applyFill="1" applyBorder="1" applyAlignment="1" applyProtection="1">
      <alignment horizontal="right" vertical="center" wrapText="1" indent="1"/>
    </xf>
    <xf numFmtId="3" fontId="7" fillId="0" borderId="17" xfId="3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9" xfId="3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8" xfId="3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91" xfId="3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0" xfId="3" applyNumberFormat="1" applyFont="1" applyFill="1" applyBorder="1" applyAlignment="1" applyProtection="1">
      <alignment horizontal="right" vertical="center" wrapText="1" indent="1"/>
      <protection locked="0"/>
    </xf>
    <xf numFmtId="3" fontId="3" fillId="3" borderId="101" xfId="3" applyNumberFormat="1" applyFont="1" applyFill="1" applyBorder="1" applyAlignment="1" applyProtection="1">
      <alignment horizontal="right" vertical="center" wrapText="1" indent="1"/>
    </xf>
    <xf numFmtId="3" fontId="3" fillId="3" borderId="129" xfId="4" applyNumberFormat="1" applyFont="1" applyFill="1" applyBorder="1" applyAlignment="1" applyProtection="1">
      <alignment horizontal="right" vertical="center" wrapText="1" indent="1"/>
    </xf>
    <xf numFmtId="3" fontId="6" fillId="3" borderId="130" xfId="4" applyNumberFormat="1" applyFont="1" applyFill="1" applyBorder="1" applyAlignment="1" applyProtection="1">
      <alignment horizontal="right" vertical="center" wrapText="1" indent="1"/>
    </xf>
    <xf numFmtId="3" fontId="3" fillId="3" borderId="131" xfId="3" applyNumberFormat="1" applyFont="1" applyFill="1" applyBorder="1" applyAlignment="1" applyProtection="1">
      <alignment horizontal="right" vertical="center" wrapText="1" indent="1"/>
    </xf>
    <xf numFmtId="3" fontId="3" fillId="3" borderId="132" xfId="4" applyNumberFormat="1" applyFont="1" applyFill="1" applyBorder="1" applyAlignment="1" applyProtection="1">
      <alignment horizontal="right" vertical="center" wrapText="1" indent="1"/>
    </xf>
    <xf numFmtId="3" fontId="3" fillId="3" borderId="133" xfId="3" applyNumberFormat="1" applyFont="1" applyFill="1" applyBorder="1" applyAlignment="1" applyProtection="1">
      <alignment horizontal="right" vertical="center" wrapText="1" indent="1"/>
    </xf>
    <xf numFmtId="3" fontId="3" fillId="3" borderId="132" xfId="3" applyNumberFormat="1" applyFont="1" applyFill="1" applyBorder="1" applyAlignment="1" applyProtection="1">
      <alignment horizontal="right" vertical="center" wrapText="1" indent="1"/>
    </xf>
    <xf numFmtId="3" fontId="3" fillId="3" borderId="134" xfId="3" applyNumberFormat="1" applyFont="1" applyFill="1" applyBorder="1" applyAlignment="1" applyProtection="1">
      <alignment horizontal="right" vertical="center" wrapText="1" indent="1"/>
    </xf>
    <xf numFmtId="3" fontId="7" fillId="0" borderId="115" xfId="3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18" xfId="3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20" xfId="3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19" xfId="3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21" xfId="3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77" xfId="3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78" xfId="4" applyNumberFormat="1" applyFont="1" applyFill="1" applyBorder="1" applyAlignment="1" applyProtection="1">
      <alignment horizontal="right" vertical="center" wrapText="1" indent="1"/>
      <protection locked="0"/>
    </xf>
    <xf numFmtId="3" fontId="6" fillId="0" borderId="79" xfId="4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80" xfId="3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11" xfId="4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82" xfId="3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11" xfId="3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81" xfId="3" applyNumberFormat="1" applyFont="1" applyFill="1" applyBorder="1" applyAlignment="1" applyProtection="1">
      <alignment horizontal="right" vertical="center" wrapText="1" indent="1"/>
      <protection locked="0"/>
    </xf>
    <xf numFmtId="3" fontId="7" fillId="4" borderId="65" xfId="4" applyNumberFormat="1" applyFont="1" applyFill="1" applyBorder="1" applyAlignment="1" applyProtection="1">
      <alignment horizontal="right" vertical="center" wrapText="1" indent="1"/>
    </xf>
    <xf numFmtId="3" fontId="7" fillId="4" borderId="4" xfId="4" applyNumberFormat="1" applyFont="1" applyFill="1" applyBorder="1" applyAlignment="1" applyProtection="1">
      <alignment horizontal="right" vertical="center" wrapText="1" indent="1"/>
    </xf>
    <xf numFmtId="3" fontId="10" fillId="4" borderId="66" xfId="4" applyNumberFormat="1" applyFont="1" applyFill="1" applyBorder="1" applyAlignment="1" applyProtection="1">
      <alignment horizontal="right" vertical="center" wrapText="1" indent="1"/>
    </xf>
    <xf numFmtId="3" fontId="7" fillId="4" borderId="67" xfId="4" applyNumberFormat="1" applyFont="1" applyFill="1" applyBorder="1" applyAlignment="1" applyProtection="1">
      <alignment horizontal="right" vertical="center" wrapText="1" indent="1"/>
    </xf>
    <xf numFmtId="3" fontId="7" fillId="4" borderId="102" xfId="4" applyNumberFormat="1" applyFont="1" applyFill="1" applyBorder="1" applyAlignment="1" applyProtection="1">
      <alignment horizontal="right" vertical="center" wrapText="1" indent="1"/>
    </xf>
    <xf numFmtId="3" fontId="7" fillId="4" borderId="68" xfId="4" applyNumberFormat="1" applyFont="1" applyFill="1" applyBorder="1" applyAlignment="1" applyProtection="1">
      <alignment horizontal="right" vertical="center" wrapText="1" indent="1"/>
    </xf>
    <xf numFmtId="3" fontId="7" fillId="4" borderId="69" xfId="4" applyNumberFormat="1" applyFont="1" applyFill="1" applyBorder="1" applyAlignment="1" applyProtection="1">
      <alignment horizontal="right" vertical="center" wrapText="1" indent="1"/>
    </xf>
    <xf numFmtId="3" fontId="7" fillId="0" borderId="87" xfId="3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96" xfId="4" applyNumberFormat="1" applyFont="1" applyFill="1" applyBorder="1" applyAlignment="1" applyProtection="1">
      <alignment horizontal="right" vertical="center" wrapText="1" indent="1"/>
      <protection locked="0"/>
    </xf>
    <xf numFmtId="3" fontId="6" fillId="0" borderId="97" xfId="4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98" xfId="3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12" xfId="4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00" xfId="3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12" xfId="3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99" xfId="3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51" xfId="4" applyNumberFormat="1" applyFont="1" applyFill="1" applyBorder="1" applyAlignment="1" applyProtection="1">
      <alignment horizontal="right" vertical="center" wrapText="1" indent="1"/>
      <protection locked="0"/>
    </xf>
    <xf numFmtId="3" fontId="10" fillId="0" borderId="53" xfId="4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54" xfId="3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109" xfId="4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56" xfId="3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109" xfId="3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55" xfId="3" applyNumberFormat="1" applyFont="1" applyFill="1" applyBorder="1" applyAlignment="1" applyProtection="1">
      <alignment horizontal="right" vertical="center" wrapText="1" indent="1"/>
      <protection locked="0"/>
    </xf>
    <xf numFmtId="3" fontId="7" fillId="3" borderId="115" xfId="3" applyNumberFormat="1" applyFont="1" applyFill="1" applyBorder="1" applyAlignment="1" applyProtection="1">
      <alignment horizontal="right" vertical="center" wrapText="1" indent="1"/>
    </xf>
    <xf numFmtId="3" fontId="7" fillId="3" borderId="118" xfId="3" applyNumberFormat="1" applyFont="1" applyFill="1" applyBorder="1" applyAlignment="1" applyProtection="1">
      <alignment horizontal="right" vertical="center" wrapText="1" indent="1"/>
    </xf>
    <xf numFmtId="3" fontId="7" fillId="3" borderId="120" xfId="3" applyNumberFormat="1" applyFont="1" applyFill="1" applyBorder="1" applyAlignment="1" applyProtection="1">
      <alignment horizontal="right" vertical="center" wrapText="1" indent="1"/>
    </xf>
    <xf numFmtId="3" fontId="7" fillId="3" borderId="119" xfId="3" applyNumberFormat="1" applyFont="1" applyFill="1" applyBorder="1" applyAlignment="1" applyProtection="1">
      <alignment horizontal="right" vertical="center" wrapText="1" indent="1"/>
    </xf>
    <xf numFmtId="3" fontId="7" fillId="3" borderId="121" xfId="3" applyNumberFormat="1" applyFont="1" applyFill="1" applyBorder="1" applyAlignment="1" applyProtection="1">
      <alignment horizontal="right" vertical="center" wrapText="1" indent="1"/>
    </xf>
    <xf numFmtId="3" fontId="7" fillId="3" borderId="84" xfId="4" applyNumberFormat="1" applyFont="1" applyFill="1" applyBorder="1" applyAlignment="1" applyProtection="1">
      <alignment horizontal="right" vertical="center" wrapText="1" indent="1"/>
    </xf>
    <xf numFmtId="3" fontId="3" fillId="5" borderId="62" xfId="3" applyNumberFormat="1" applyFont="1" applyFill="1" applyBorder="1" applyAlignment="1" applyProtection="1">
      <alignment horizontal="right" vertical="center" wrapText="1" indent="1"/>
    </xf>
    <xf numFmtId="3" fontId="3" fillId="5" borderId="32" xfId="3" applyNumberFormat="1" applyFont="1" applyFill="1" applyBorder="1" applyAlignment="1" applyProtection="1">
      <alignment horizontal="right" vertical="center" wrapText="1" indent="1"/>
    </xf>
    <xf numFmtId="3" fontId="3" fillId="5" borderId="54" xfId="3" applyNumberFormat="1" applyFont="1" applyFill="1" applyBorder="1" applyAlignment="1" applyProtection="1">
      <alignment horizontal="right" vertical="center" wrapText="1" indent="1"/>
    </xf>
    <xf numFmtId="3" fontId="3" fillId="3" borderId="6" xfId="4" applyNumberFormat="1" applyFont="1" applyFill="1" applyBorder="1" applyAlignment="1" applyProtection="1">
      <alignment horizontal="right" vertical="center" wrapText="1" indent="1"/>
    </xf>
    <xf numFmtId="3" fontId="6" fillId="3" borderId="83" xfId="4" applyNumberFormat="1" applyFont="1" applyFill="1" applyBorder="1" applyAlignment="1" applyProtection="1">
      <alignment horizontal="right" vertical="center" wrapText="1" indent="1"/>
    </xf>
    <xf numFmtId="3" fontId="3" fillId="3" borderId="84" xfId="3" applyNumberFormat="1" applyFont="1" applyFill="1" applyBorder="1" applyAlignment="1" applyProtection="1">
      <alignment horizontal="right" vertical="center" wrapText="1" indent="1"/>
    </xf>
    <xf numFmtId="3" fontId="3" fillId="3" borderId="84" xfId="4" applyNumberFormat="1" applyFont="1" applyFill="1" applyBorder="1" applyAlignment="1" applyProtection="1">
      <alignment horizontal="right" vertical="center" wrapText="1" indent="1"/>
    </xf>
    <xf numFmtId="3" fontId="3" fillId="3" borderId="110" xfId="4" applyNumberFormat="1" applyFont="1" applyFill="1" applyBorder="1" applyAlignment="1" applyProtection="1">
      <alignment horizontal="right" vertical="center" wrapText="1" indent="1"/>
    </xf>
    <xf numFmtId="3" fontId="3" fillId="3" borderId="86" xfId="3" applyNumberFormat="1" applyFont="1" applyFill="1" applyBorder="1" applyAlignment="1" applyProtection="1">
      <alignment horizontal="right" vertical="center" wrapText="1" indent="1"/>
    </xf>
    <xf numFmtId="3" fontId="3" fillId="3" borderId="110" xfId="3" applyNumberFormat="1" applyFont="1" applyFill="1" applyBorder="1" applyAlignment="1" applyProtection="1">
      <alignment horizontal="right" vertical="center" wrapText="1" indent="1"/>
    </xf>
    <xf numFmtId="3" fontId="3" fillId="3" borderId="85" xfId="3" applyNumberFormat="1" applyFont="1" applyFill="1" applyBorder="1" applyAlignment="1" applyProtection="1">
      <alignment horizontal="right" vertical="center" wrapText="1" indent="1"/>
    </xf>
    <xf numFmtId="14" fontId="37" fillId="0" borderId="0" xfId="0" applyNumberFormat="1" applyFont="1" applyFill="1" applyBorder="1" applyProtection="1"/>
    <xf numFmtId="14" fontId="14" fillId="0" borderId="0" xfId="0" applyNumberFormat="1" applyFont="1" applyFill="1" applyBorder="1" applyProtection="1"/>
    <xf numFmtId="10" fontId="7" fillId="0" borderId="70" xfId="5" applyNumberFormat="1" applyFont="1" applyFill="1" applyBorder="1" applyAlignment="1" applyProtection="1">
      <alignment horizontal="right" vertical="center" wrapText="1" indent="1"/>
      <protection locked="0"/>
    </xf>
    <xf numFmtId="10" fontId="3" fillId="0" borderId="71" xfId="5" applyNumberFormat="1" applyFont="1" applyFill="1" applyBorder="1" applyAlignment="1" applyProtection="1">
      <alignment horizontal="right" vertical="center" wrapText="1" indent="1"/>
      <protection locked="0"/>
    </xf>
    <xf numFmtId="0" fontId="17" fillId="9" borderId="0" xfId="1" quotePrefix="1" applyFont="1" applyFill="1" applyAlignment="1" applyProtection="1">
      <alignment horizontal="center" vertical="center"/>
    </xf>
    <xf numFmtId="0" fontId="14" fillId="0" borderId="57" xfId="0" applyFont="1" applyBorder="1" applyAlignment="1">
      <alignment vertical="center" wrapText="1"/>
    </xf>
    <xf numFmtId="0" fontId="14" fillId="0" borderId="57" xfId="0" applyFont="1" applyBorder="1" applyAlignment="1">
      <alignment vertical="center"/>
    </xf>
    <xf numFmtId="0" fontId="14" fillId="0" borderId="84" xfId="0" applyFont="1" applyFill="1" applyBorder="1" applyAlignment="1">
      <alignment horizontal="center" vertical="center"/>
    </xf>
    <xf numFmtId="0" fontId="14" fillId="0" borderId="84" xfId="0" applyFont="1" applyFill="1" applyBorder="1" applyAlignment="1">
      <alignment vertical="center" wrapText="1"/>
    </xf>
    <xf numFmtId="0" fontId="28" fillId="8" borderId="142" xfId="0" applyFont="1" applyFill="1" applyBorder="1" applyAlignment="1" applyProtection="1">
      <alignment horizontal="center" vertical="center"/>
      <protection locked="0"/>
    </xf>
    <xf numFmtId="0" fontId="28" fillId="8" borderId="143" xfId="0" applyFont="1" applyFill="1" applyBorder="1" applyAlignment="1" applyProtection="1">
      <alignment horizontal="center" vertical="center"/>
      <protection locked="0"/>
    </xf>
    <xf numFmtId="0" fontId="28" fillId="8" borderId="144" xfId="0" applyFont="1" applyFill="1" applyBorder="1" applyAlignment="1" applyProtection="1">
      <alignment horizontal="center" vertical="center"/>
      <protection locked="0"/>
    </xf>
    <xf numFmtId="0" fontId="11" fillId="8" borderId="12" xfId="3" applyFont="1" applyFill="1" applyBorder="1" applyAlignment="1">
      <alignment horizontal="center" vertical="center" wrapText="1"/>
    </xf>
    <xf numFmtId="0" fontId="11" fillId="8" borderId="0" xfId="3" applyFont="1" applyFill="1" applyBorder="1" applyAlignment="1">
      <alignment horizontal="center" vertical="center" wrapText="1"/>
    </xf>
    <xf numFmtId="0" fontId="16" fillId="0" borderId="7" xfId="1" applyFont="1" applyFill="1" applyBorder="1" applyAlignment="1">
      <alignment horizontal="center" vertical="center" wrapText="1"/>
    </xf>
    <xf numFmtId="0" fontId="16" fillId="0" borderId="9" xfId="1" applyFont="1" applyFill="1" applyBorder="1" applyAlignment="1">
      <alignment horizontal="center" vertical="center" wrapText="1"/>
    </xf>
    <xf numFmtId="0" fontId="16" fillId="0" borderId="12" xfId="1" applyFont="1" applyFill="1" applyBorder="1" applyAlignment="1">
      <alignment horizontal="center" vertical="center" wrapText="1"/>
    </xf>
    <xf numFmtId="0" fontId="16" fillId="0" borderId="22" xfId="1" applyFont="1" applyFill="1" applyBorder="1" applyAlignment="1">
      <alignment horizontal="center" vertical="center" wrapText="1"/>
    </xf>
    <xf numFmtId="0" fontId="16" fillId="0" borderId="13" xfId="1" applyFont="1" applyFill="1" applyBorder="1" applyAlignment="1">
      <alignment horizontal="center" vertical="center" wrapText="1"/>
    </xf>
    <xf numFmtId="0" fontId="16" fillId="0" borderId="23" xfId="1" applyFont="1" applyFill="1" applyBorder="1" applyAlignment="1">
      <alignment horizontal="center" vertical="center" wrapText="1"/>
    </xf>
    <xf numFmtId="0" fontId="12" fillId="0" borderId="88" xfId="0" applyFont="1" applyFill="1" applyBorder="1" applyAlignment="1">
      <alignment horizontal="center" vertical="center" wrapText="1"/>
    </xf>
    <xf numFmtId="0" fontId="12" fillId="0" borderId="89" xfId="0" applyFont="1" applyFill="1" applyBorder="1" applyAlignment="1">
      <alignment horizontal="center" vertical="center" wrapText="1"/>
    </xf>
    <xf numFmtId="0" fontId="12" fillId="0" borderId="90" xfId="0" applyFont="1" applyFill="1" applyBorder="1" applyAlignment="1">
      <alignment horizontal="center" vertical="center" wrapText="1"/>
    </xf>
    <xf numFmtId="0" fontId="11" fillId="0" borderId="9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92" xfId="0" applyFont="1" applyFill="1" applyBorder="1" applyAlignment="1">
      <alignment horizontal="center" vertical="center" wrapText="1"/>
    </xf>
    <xf numFmtId="0" fontId="11" fillId="0" borderId="7" xfId="1" applyFont="1" applyFill="1" applyBorder="1" applyAlignment="1">
      <alignment horizontal="center" vertical="center" wrapText="1"/>
    </xf>
    <xf numFmtId="0" fontId="11" fillId="0" borderId="8" xfId="1" applyFont="1" applyFill="1" applyBorder="1" applyAlignment="1">
      <alignment horizontal="center" vertical="center" wrapText="1"/>
    </xf>
    <xf numFmtId="0" fontId="11" fillId="0" borderId="9" xfId="1" applyFont="1" applyFill="1" applyBorder="1" applyAlignment="1">
      <alignment horizontal="center" vertical="center" wrapText="1"/>
    </xf>
    <xf numFmtId="0" fontId="11" fillId="0" borderId="10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11" fillId="0" borderId="11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9" fillId="0" borderId="17" xfId="1" applyFont="1" applyFill="1" applyBorder="1" applyAlignment="1">
      <alignment horizontal="center" vertical="center" wrapText="1"/>
    </xf>
    <xf numFmtId="0" fontId="9" fillId="0" borderId="21" xfId="1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3" fillId="0" borderId="57" xfId="1" applyFont="1" applyFill="1" applyBorder="1" applyAlignment="1">
      <alignment horizontal="center" vertical="center" wrapText="1"/>
    </xf>
    <xf numFmtId="0" fontId="3" fillId="0" borderId="58" xfId="1" applyFont="1" applyFill="1" applyBorder="1" applyAlignment="1">
      <alignment horizontal="center" vertical="center" wrapText="1"/>
    </xf>
    <xf numFmtId="0" fontId="3" fillId="0" borderId="88" xfId="1" applyFont="1" applyFill="1" applyBorder="1" applyAlignment="1">
      <alignment horizontal="center" vertical="center" wrapText="1"/>
    </xf>
    <xf numFmtId="0" fontId="3" fillId="0" borderId="113" xfId="1" applyFont="1" applyFill="1" applyBorder="1" applyAlignment="1">
      <alignment horizontal="center" vertical="center" wrapText="1"/>
    </xf>
    <xf numFmtId="0" fontId="36" fillId="13" borderId="2" xfId="0" applyFont="1" applyFill="1" applyBorder="1" applyAlignment="1">
      <alignment horizontal="center" vertical="center" wrapText="1"/>
    </xf>
    <xf numFmtId="0" fontId="36" fillId="12" borderId="0" xfId="0" applyFont="1" applyFill="1" applyBorder="1" applyAlignment="1">
      <alignment horizontal="center" vertical="center" wrapText="1"/>
    </xf>
    <xf numFmtId="3" fontId="38" fillId="8" borderId="0" xfId="4" applyNumberFormat="1" applyFont="1" applyFill="1" applyBorder="1" applyAlignment="1" applyProtection="1">
      <alignment horizontal="center" wrapText="1"/>
    </xf>
    <xf numFmtId="0" fontId="9" fillId="0" borderId="3" xfId="1" applyFont="1" applyFill="1" applyBorder="1" applyAlignment="1" applyProtection="1">
      <alignment horizontal="center" vertical="center" wrapText="1"/>
    </xf>
    <xf numFmtId="0" fontId="9" fillId="0" borderId="17" xfId="1" applyFont="1" applyFill="1" applyBorder="1" applyAlignment="1" applyProtection="1">
      <alignment horizontal="center" vertical="center" wrapText="1"/>
    </xf>
    <xf numFmtId="0" fontId="9" fillId="0" borderId="21" xfId="1" applyFont="1" applyFill="1" applyBorder="1" applyAlignment="1" applyProtection="1">
      <alignment horizontal="center" vertical="center" wrapText="1"/>
    </xf>
    <xf numFmtId="0" fontId="11" fillId="0" borderId="4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center" vertical="center" wrapText="1"/>
    </xf>
    <xf numFmtId="0" fontId="11" fillId="0" borderId="7" xfId="1" applyFont="1" applyFill="1" applyBorder="1" applyAlignment="1" applyProtection="1">
      <alignment horizontal="center" vertical="center" wrapText="1"/>
    </xf>
    <xf numFmtId="0" fontId="11" fillId="0" borderId="8" xfId="1" applyFont="1" applyFill="1" applyBorder="1" applyAlignment="1" applyProtection="1">
      <alignment horizontal="center" vertical="center" wrapText="1"/>
    </xf>
    <xf numFmtId="0" fontId="11" fillId="0" borderId="9" xfId="1" applyFont="1" applyFill="1" applyBorder="1" applyAlignment="1" applyProtection="1">
      <alignment horizontal="center" vertical="center" wrapText="1"/>
    </xf>
    <xf numFmtId="0" fontId="11" fillId="0" borderId="10" xfId="1" applyFont="1" applyFill="1" applyBorder="1" applyAlignment="1" applyProtection="1">
      <alignment horizontal="center" vertical="center" wrapText="1"/>
    </xf>
    <xf numFmtId="0" fontId="11" fillId="0" borderId="2" xfId="1" applyFont="1" applyFill="1" applyBorder="1" applyAlignment="1" applyProtection="1">
      <alignment horizontal="center" vertical="center" wrapText="1"/>
    </xf>
    <xf numFmtId="0" fontId="11" fillId="0" borderId="11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1" xfId="1" applyFont="1" applyFill="1" applyBorder="1" applyAlignment="1" applyProtection="1">
      <alignment horizontal="center" vertical="center" wrapText="1"/>
    </xf>
    <xf numFmtId="0" fontId="3" fillId="0" borderId="57" xfId="1" applyFont="1" applyFill="1" applyBorder="1" applyAlignment="1" applyProtection="1">
      <alignment horizontal="center" vertical="center" wrapText="1"/>
    </xf>
    <xf numFmtId="0" fontId="3" fillId="0" borderId="58" xfId="1" applyFont="1" applyFill="1" applyBorder="1" applyAlignment="1" applyProtection="1">
      <alignment horizontal="center" vertical="center" wrapText="1"/>
    </xf>
    <xf numFmtId="0" fontId="3" fillId="0" borderId="88" xfId="1" applyFont="1" applyFill="1" applyBorder="1" applyAlignment="1" applyProtection="1">
      <alignment horizontal="center" vertical="center" wrapText="1"/>
    </xf>
    <xf numFmtId="0" fontId="3" fillId="0" borderId="113" xfId="1" applyFont="1" applyFill="1" applyBorder="1" applyAlignment="1" applyProtection="1">
      <alignment horizontal="center" vertical="center" wrapText="1"/>
    </xf>
  </cellXfs>
  <cellStyles count="6">
    <cellStyle name="Lien hypertexte 2" xfId="4"/>
    <cellStyle name="Normal" xfId="0" builtinId="0"/>
    <cellStyle name="Normal 2" xfId="3"/>
    <cellStyle name="Normal 3" xfId="1"/>
    <cellStyle name="Normal 3 2" xfId="2"/>
    <cellStyle name="Pourcentage" xfId="5" builtinId="5"/>
  </cellStyles>
  <dxfs count="81"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FFFF"/>
      <color rgb="FF00FF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H13"/>
  <sheetViews>
    <sheetView tabSelected="1" workbookViewId="0">
      <selection activeCell="F2" sqref="F2"/>
    </sheetView>
  </sheetViews>
  <sheetFormatPr baseColWidth="10" defaultRowHeight="15" x14ac:dyDescent="0.25"/>
  <cols>
    <col min="1" max="1" width="4.28515625" style="43" customWidth="1"/>
    <col min="2" max="2" width="34.85546875" style="43" customWidth="1"/>
    <col min="3" max="3" width="18.28515625" style="43" customWidth="1"/>
    <col min="4" max="4" width="26.5703125" style="43" customWidth="1"/>
    <col min="5" max="5" width="15.7109375" style="43" customWidth="1"/>
    <col min="6" max="6" width="36.28515625" style="43" customWidth="1"/>
    <col min="7" max="7" width="11.42578125" style="43" customWidth="1"/>
    <col min="8" max="16384" width="11.42578125" style="43"/>
  </cols>
  <sheetData>
    <row r="1" spans="1:8" ht="15.75" thickBot="1" x14ac:dyDescent="0.3">
      <c r="A1" s="119"/>
      <c r="B1" s="119"/>
      <c r="C1" s="119"/>
      <c r="D1" s="120"/>
      <c r="E1" s="121"/>
    </row>
    <row r="2" spans="1:8" ht="24.95" customHeight="1" thickBot="1" x14ac:dyDescent="0.3">
      <c r="B2" s="122" t="s">
        <v>161</v>
      </c>
      <c r="C2" s="61"/>
      <c r="D2" s="123"/>
      <c r="E2" s="122" t="s">
        <v>163</v>
      </c>
      <c r="F2" s="44">
        <v>43861</v>
      </c>
      <c r="H2" s="124">
        <v>43861</v>
      </c>
    </row>
    <row r="3" spans="1:8" ht="24.95" customHeight="1" thickBot="1" x14ac:dyDescent="0.3">
      <c r="D3" s="123"/>
      <c r="H3" s="124">
        <v>43890</v>
      </c>
    </row>
    <row r="4" spans="1:8" ht="24.95" customHeight="1" thickBot="1" x14ac:dyDescent="0.3">
      <c r="B4" s="122" t="s">
        <v>162</v>
      </c>
      <c r="C4" s="490"/>
      <c r="D4" s="491"/>
      <c r="E4" s="491"/>
      <c r="F4" s="492"/>
      <c r="H4" s="124">
        <v>43921</v>
      </c>
    </row>
    <row r="5" spans="1:8" ht="24.95" customHeight="1" x14ac:dyDescent="0.25">
      <c r="D5" s="123"/>
      <c r="H5" s="124">
        <v>43951</v>
      </c>
    </row>
    <row r="6" spans="1:8" s="129" customFormat="1" ht="24.95" customHeight="1" thickBot="1" x14ac:dyDescent="0.3">
      <c r="A6" s="125"/>
      <c r="B6" s="126"/>
      <c r="C6" s="127"/>
      <c r="D6" s="128"/>
      <c r="H6" s="481">
        <v>43982</v>
      </c>
    </row>
    <row r="7" spans="1:8" ht="24.95" customHeight="1" thickBot="1" x14ac:dyDescent="0.3">
      <c r="B7" s="130" t="s">
        <v>157</v>
      </c>
      <c r="C7" s="131" t="s">
        <v>158</v>
      </c>
      <c r="D7" s="123"/>
      <c r="E7" s="130" t="s">
        <v>159</v>
      </c>
      <c r="F7" s="132" t="s">
        <v>160</v>
      </c>
      <c r="H7" s="124">
        <v>44012</v>
      </c>
    </row>
    <row r="8" spans="1:8" s="133" customFormat="1" ht="24.95" customHeight="1" x14ac:dyDescent="0.25">
      <c r="B8" s="134"/>
      <c r="C8" s="127"/>
      <c r="D8" s="135"/>
      <c r="E8" s="134"/>
      <c r="F8" s="125"/>
      <c r="H8" s="481">
        <v>44043</v>
      </c>
    </row>
    <row r="9" spans="1:8" ht="24.95" customHeight="1" x14ac:dyDescent="0.25">
      <c r="B9" s="130" t="s">
        <v>165</v>
      </c>
      <c r="C9" s="130"/>
      <c r="D9" s="130" t="str">
        <f ca="1">IF(MID(CELL("nomfichier"),FIND("[",CELL("nomfichier"),1)+1,FIND("]",CELL("nomfichier"),1)-FIND("[",CELL("nomfichier"),1)-1)="CREDITHAB_"&amp;C2&amp;"_"&amp;YEAR(F2)*100+MONTH(F2)&amp;".xlsx","CONFORME","NON CONFORME")</f>
        <v>NON CONFORME</v>
      </c>
      <c r="E9" s="136"/>
      <c r="H9" s="124">
        <v>44074</v>
      </c>
    </row>
    <row r="10" spans="1:8" ht="24.95" customHeight="1" x14ac:dyDescent="0.25">
      <c r="B10" s="130" t="s">
        <v>164</v>
      </c>
      <c r="C10" s="130"/>
      <c r="D10" s="130" t="str">
        <f>IF(OR(COUNTIF(CREDITHAB!1:1048576,"KO")&gt;0,COUNTIF(CONTROLESVERTICAUX!1:1048576,"KO")&gt;0),"NON CONFORME","CONFORME")</f>
        <v>NON CONFORME</v>
      </c>
      <c r="E10" s="136"/>
      <c r="H10" s="481">
        <v>44104</v>
      </c>
    </row>
    <row r="11" spans="1:8" x14ac:dyDescent="0.25">
      <c r="E11" s="136"/>
      <c r="H11" s="136"/>
    </row>
    <row r="12" spans="1:8" ht="16.5" customHeight="1" x14ac:dyDescent="0.25">
      <c r="E12" s="136"/>
      <c r="H12" s="482"/>
    </row>
    <row r="13" spans="1:8" x14ac:dyDescent="0.25">
      <c r="H13" s="136"/>
    </row>
  </sheetData>
  <sheetProtection algorithmName="SHA-512" hashValue="MFJUP50Dpp/Wdh8FEuTzeMVNJOiNL8iR7pE06dlHJzLKYTGX9n6+X0MgDYKwCIdWWMQFujlAEfMkYeTSeYGBVg==" saltValue="mqrr5ACYe98NIbF+BEzMSg==" spinCount="100000" sheet="1" objects="1" scenarios="1"/>
  <mergeCells count="1">
    <mergeCell ref="C4:F4"/>
  </mergeCells>
  <conditionalFormatting sqref="D10">
    <cfRule type="containsText" dxfId="80" priority="3" operator="containsText" text="NON CONFORME">
      <formula>NOT(ISERROR(SEARCH("NON CONFORME",D10)))</formula>
    </cfRule>
    <cfRule type="containsText" dxfId="79" priority="4" operator="containsText" text="CONFORME">
      <formula>NOT(ISERROR(SEARCH("CONFORME",D10)))</formula>
    </cfRule>
  </conditionalFormatting>
  <conditionalFormatting sqref="D9">
    <cfRule type="containsText" dxfId="78" priority="1" operator="containsText" text="NON CONFORME">
      <formula>NOT(ISERROR(SEARCH("NON CONFORME",D9)))</formula>
    </cfRule>
    <cfRule type="containsText" dxfId="77" priority="2" operator="containsText" text="CONFORME">
      <formula>NOT(ISERROR(SEARCH("CONFORME",D9)))</formula>
    </cfRule>
  </conditionalFormatting>
  <dataValidations count="1">
    <dataValidation type="list" allowBlank="1" showInputMessage="1" showErrorMessage="1" sqref="F2">
      <formula1>$H$2:$H$10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2:T228"/>
  <sheetViews>
    <sheetView showGridLines="0" zoomScaleNormal="100" workbookViewId="0">
      <pane xSplit="2" ySplit="10" topLeftCell="C11" activePane="bottomRight" state="frozen"/>
      <selection pane="topRight" activeCell="D1" sqref="D1"/>
      <selection pane="bottomLeft" activeCell="A11" sqref="A11"/>
      <selection pane="bottomRight" activeCell="B181" sqref="B181"/>
    </sheetView>
  </sheetViews>
  <sheetFormatPr baseColWidth="10" defaultRowHeight="15" x14ac:dyDescent="0.25"/>
  <cols>
    <col min="1" max="1" width="15.28515625" style="33" customWidth="1"/>
    <col min="2" max="2" width="50.42578125" style="21" customWidth="1"/>
    <col min="3" max="3" width="18" style="22" customWidth="1"/>
    <col min="4" max="12" width="18" style="21" customWidth="1"/>
    <col min="13" max="13" width="18" style="37" customWidth="1"/>
    <col min="14" max="14" width="18.5703125" style="59" customWidth="1"/>
    <col min="15" max="15" width="11.42578125" style="16"/>
    <col min="16" max="16" width="18.28515625" style="49" customWidth="1"/>
    <col min="17" max="17" width="11.42578125" style="16"/>
    <col min="18" max="18" width="17.7109375" style="49" customWidth="1"/>
    <col min="19" max="16384" width="11.42578125" style="16"/>
  </cols>
  <sheetData>
    <row r="2" spans="1:20" ht="40.5" customHeight="1" x14ac:dyDescent="0.2">
      <c r="A2" s="501" t="s">
        <v>143</v>
      </c>
      <c r="B2" s="502"/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3"/>
      <c r="N2" s="46"/>
    </row>
    <row r="3" spans="1:20" ht="13.5" customHeight="1" thickBot="1" x14ac:dyDescent="0.25">
      <c r="A3" s="504"/>
      <c r="B3" s="505"/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506"/>
      <c r="N3" s="84"/>
    </row>
    <row r="4" spans="1:20" ht="13.5" thickBot="1" x14ac:dyDescent="0.25">
      <c r="A4" s="31"/>
      <c r="B4" s="17"/>
      <c r="C4" s="11" t="s">
        <v>52</v>
      </c>
      <c r="D4" s="12" t="s">
        <v>53</v>
      </c>
      <c r="E4" s="11" t="s">
        <v>54</v>
      </c>
      <c r="F4" s="12" t="s">
        <v>55</v>
      </c>
      <c r="G4" s="11" t="s">
        <v>56</v>
      </c>
      <c r="H4" s="12" t="s">
        <v>100</v>
      </c>
      <c r="I4" s="12"/>
      <c r="J4" s="17"/>
      <c r="K4" s="17"/>
      <c r="L4" s="17"/>
      <c r="M4" s="35"/>
      <c r="N4" s="58"/>
    </row>
    <row r="5" spans="1:20" ht="12.75" customHeight="1" x14ac:dyDescent="0.2">
      <c r="A5" s="32"/>
      <c r="B5" s="18"/>
      <c r="C5" s="18"/>
      <c r="D5" s="18"/>
      <c r="E5" s="18"/>
      <c r="F5" s="19"/>
      <c r="G5" s="18"/>
      <c r="H5" s="20"/>
      <c r="I5" s="20"/>
      <c r="J5" s="18"/>
      <c r="K5" s="18"/>
      <c r="L5" s="18"/>
      <c r="M5" s="36"/>
      <c r="N5" s="58"/>
    </row>
    <row r="6" spans="1:20" ht="15.75" thickBot="1" x14ac:dyDescent="0.3"/>
    <row r="7" spans="1:20" ht="12.75" x14ac:dyDescent="0.2">
      <c r="A7" s="495" t="s">
        <v>10</v>
      </c>
      <c r="B7" s="496"/>
      <c r="C7" s="513" t="s">
        <v>7</v>
      </c>
      <c r="D7" s="516" t="s">
        <v>9</v>
      </c>
      <c r="E7" s="517"/>
      <c r="F7" s="517"/>
      <c r="G7" s="517"/>
      <c r="H7" s="517"/>
      <c r="I7" s="517"/>
      <c r="J7" s="507" t="s">
        <v>17</v>
      </c>
      <c r="K7" s="508"/>
      <c r="L7" s="508"/>
      <c r="M7" s="509"/>
      <c r="N7" s="47"/>
    </row>
    <row r="8" spans="1:20" ht="12.75" x14ac:dyDescent="0.2">
      <c r="A8" s="497"/>
      <c r="B8" s="498"/>
      <c r="C8" s="514"/>
      <c r="D8" s="518" t="s">
        <v>8</v>
      </c>
      <c r="E8" s="519"/>
      <c r="F8" s="520" t="s">
        <v>4</v>
      </c>
      <c r="G8" s="520" t="s">
        <v>16</v>
      </c>
      <c r="H8" s="520" t="s">
        <v>3</v>
      </c>
      <c r="I8" s="522" t="s">
        <v>2</v>
      </c>
      <c r="J8" s="510"/>
      <c r="K8" s="511"/>
      <c r="L8" s="511"/>
      <c r="M8" s="512"/>
      <c r="N8" s="47"/>
    </row>
    <row r="9" spans="1:20" ht="23.25" thickBot="1" x14ac:dyDescent="0.25">
      <c r="A9" s="497"/>
      <c r="B9" s="498"/>
      <c r="C9" s="515"/>
      <c r="D9" s="1" t="s">
        <v>6</v>
      </c>
      <c r="E9" s="2" t="s">
        <v>5</v>
      </c>
      <c r="F9" s="521"/>
      <c r="G9" s="521"/>
      <c r="H9" s="521"/>
      <c r="I9" s="523"/>
      <c r="J9" s="3" t="s">
        <v>11</v>
      </c>
      <c r="K9" s="4" t="s">
        <v>12</v>
      </c>
      <c r="L9" s="14" t="s">
        <v>1</v>
      </c>
      <c r="M9" s="23" t="s">
        <v>109</v>
      </c>
      <c r="N9" s="48"/>
    </row>
    <row r="10" spans="1:20" ht="23.25" customHeight="1" thickBot="1" x14ac:dyDescent="0.25">
      <c r="A10" s="499"/>
      <c r="B10" s="500"/>
      <c r="C10" s="5" t="s">
        <v>42</v>
      </c>
      <c r="D10" s="6" t="s">
        <v>43</v>
      </c>
      <c r="E10" s="7" t="s">
        <v>44</v>
      </c>
      <c r="F10" s="8" t="s">
        <v>45</v>
      </c>
      <c r="G10" s="9" t="s">
        <v>46</v>
      </c>
      <c r="H10" s="8" t="s">
        <v>47</v>
      </c>
      <c r="I10" s="13" t="s">
        <v>48</v>
      </c>
      <c r="J10" s="10" t="s">
        <v>49</v>
      </c>
      <c r="K10" s="9" t="s">
        <v>50</v>
      </c>
      <c r="L10" s="15" t="s">
        <v>51</v>
      </c>
      <c r="M10" s="24" t="s">
        <v>90</v>
      </c>
      <c r="N10" s="493" t="s">
        <v>679</v>
      </c>
      <c r="O10" s="494"/>
      <c r="P10" s="494"/>
      <c r="Q10" s="494"/>
      <c r="R10" s="494"/>
      <c r="S10" s="494"/>
      <c r="T10" s="57"/>
    </row>
    <row r="11" spans="1:20" s="25" customFormat="1" ht="19.5" customHeight="1" x14ac:dyDescent="0.2">
      <c r="A11" s="137" t="str">
        <f>CONCATENATE("R",IF(10*COUNTA(A$10:A10)+10&lt;100,"00",IF(10*COUNTA(A$10:A10)+10&lt;1000,"0","")),10*COUNTA(A$10:A10)+10)</f>
        <v>R0010</v>
      </c>
      <c r="B11" s="138" t="s">
        <v>57</v>
      </c>
      <c r="C11" s="216"/>
      <c r="D11" s="217"/>
      <c r="E11" s="218"/>
      <c r="F11" s="219"/>
      <c r="G11" s="219"/>
      <c r="H11" s="219"/>
      <c r="I11" s="220"/>
      <c r="J11" s="221"/>
      <c r="K11" s="219"/>
      <c r="L11" s="220"/>
      <c r="M11" s="222"/>
      <c r="N11" s="56" t="s">
        <v>166</v>
      </c>
      <c r="O11" s="45" t="str">
        <f>IF(AND($C11+0.5&gt;=$D11+$F11+$G11+$H11+$I11,$C11-0.5&lt;=$D11+$F11+$G11+$H11+$I11),"OK","KO")</f>
        <v>OK</v>
      </c>
      <c r="P11" s="56" t="s">
        <v>313</v>
      </c>
      <c r="Q11" s="45" t="str">
        <f>IF(AND($C11+0.5&gt;=$J11+$K11+$L11+$M11,$C11-0.5&lt;=$J11+$K11+$L11+$M11),"OK","KO")</f>
        <v>OK</v>
      </c>
      <c r="R11" s="56" t="s">
        <v>470</v>
      </c>
      <c r="S11" s="45" t="str">
        <f>IF($D11&gt;=$E11,"OK","KO")</f>
        <v>OK</v>
      </c>
    </row>
    <row r="12" spans="1:20" s="34" customFormat="1" ht="14.25" customHeight="1" x14ac:dyDescent="0.2">
      <c r="A12" s="139" t="str">
        <f>CONCATENATE("R",IF(10*COUNTA(A$10:A11)+10&lt;100,"00",IF(10*COUNTA(A$10:A11)+10&lt;1000,"0","")),10*COUNTA(A$10:A11)+10)</f>
        <v>R0020</v>
      </c>
      <c r="B12" s="140" t="s">
        <v>97</v>
      </c>
      <c r="C12" s="223"/>
      <c r="D12" s="224"/>
      <c r="E12" s="225"/>
      <c r="F12" s="226"/>
      <c r="G12" s="226"/>
      <c r="H12" s="226"/>
      <c r="I12" s="227"/>
      <c r="J12" s="228"/>
      <c r="K12" s="226"/>
      <c r="L12" s="227"/>
      <c r="M12" s="229"/>
      <c r="N12" s="56" t="s">
        <v>167</v>
      </c>
      <c r="O12" s="45" t="str">
        <f>IF(AND($C12+0.5&gt;=$D12+$F12+$G12+$H12+$I12,$C12-0.5&lt;=$D12+$F12+$G12+$H12+$I12),"OK","KO")</f>
        <v>OK</v>
      </c>
      <c r="P12" s="56" t="s">
        <v>314</v>
      </c>
      <c r="Q12" s="45" t="str">
        <f>IF(AND($C12+0.5&gt;=$J12+$K12+$L12+$M12,$C12-0.5&lt;=$J12+$K12+$L12+$M12),"OK","KO")</f>
        <v>OK</v>
      </c>
      <c r="R12" s="56" t="s">
        <v>471</v>
      </c>
      <c r="S12" s="45" t="str">
        <f>IF($D12&gt;=$E12,"OK","KO")</f>
        <v>OK</v>
      </c>
      <c r="T12" s="51"/>
    </row>
    <row r="13" spans="1:20" s="34" customFormat="1" ht="14.25" customHeight="1" x14ac:dyDescent="0.2">
      <c r="A13" s="141" t="str">
        <f>CONCATENATE("R",IF(10*COUNTA(A$10:A12)+10&lt;100,"00",IF(10*COUNTA(A$10:A12)+10&lt;1000,"0","")),10*COUNTA(A$10:A12)+10)</f>
        <v>R0030</v>
      </c>
      <c r="B13" s="142" t="s">
        <v>98</v>
      </c>
      <c r="C13" s="230"/>
      <c r="D13" s="231"/>
      <c r="E13" s="232"/>
      <c r="F13" s="233"/>
      <c r="G13" s="233"/>
      <c r="H13" s="233"/>
      <c r="I13" s="234"/>
      <c r="J13" s="235"/>
      <c r="K13" s="236"/>
      <c r="L13" s="237"/>
      <c r="M13" s="238"/>
      <c r="N13" s="56"/>
      <c r="O13" s="50"/>
      <c r="P13" s="56" t="s">
        <v>315</v>
      </c>
      <c r="Q13" s="45" t="str">
        <f>IF(AND($C13+0.5&gt;=$J13+$K13+$L13+$M13,$C13-0.5&lt;=$J13+$K13+$L13+$M13),"OK","KO")</f>
        <v>OK</v>
      </c>
      <c r="R13" s="60"/>
      <c r="S13" s="50"/>
      <c r="T13" s="16"/>
    </row>
    <row r="14" spans="1:20" s="34" customFormat="1" ht="14.25" customHeight="1" x14ac:dyDescent="0.2">
      <c r="A14" s="141" t="str">
        <f>CONCATENATE("R",IF(10*COUNTA(A$10:A13)+10&lt;100,"00",IF(10*COUNTA(A$10:A13)+10&lt;1000,"0","")),10*COUNTA(A$10:A13)+10)</f>
        <v>R0040</v>
      </c>
      <c r="B14" s="142" t="s">
        <v>105</v>
      </c>
      <c r="C14" s="230"/>
      <c r="D14" s="231"/>
      <c r="E14" s="232"/>
      <c r="F14" s="233"/>
      <c r="G14" s="233"/>
      <c r="H14" s="233"/>
      <c r="I14" s="234"/>
      <c r="J14" s="239"/>
      <c r="K14" s="233"/>
      <c r="L14" s="234"/>
      <c r="M14" s="240"/>
      <c r="N14" s="56"/>
      <c r="O14" s="50"/>
      <c r="P14" s="60"/>
      <c r="Q14" s="50"/>
      <c r="R14" s="60"/>
      <c r="S14" s="50"/>
    </row>
    <row r="15" spans="1:20" s="34" customFormat="1" ht="14.25" customHeight="1" x14ac:dyDescent="0.2">
      <c r="A15" s="141" t="str">
        <f>CONCATENATE("R",IF(10*COUNTA(A$10:A14)+10&lt;100,"00",IF(10*COUNTA(A$10:A14)+10&lt;1000,"0","")),10*COUNTA(A$10:A14)+10)</f>
        <v>R0050</v>
      </c>
      <c r="B15" s="143" t="s">
        <v>106</v>
      </c>
      <c r="C15" s="230"/>
      <c r="D15" s="231"/>
      <c r="E15" s="232"/>
      <c r="F15" s="233"/>
      <c r="G15" s="233"/>
      <c r="H15" s="233"/>
      <c r="I15" s="234"/>
      <c r="J15" s="239"/>
      <c r="K15" s="233"/>
      <c r="L15" s="234"/>
      <c r="M15" s="240"/>
      <c r="N15" s="56"/>
      <c r="O15" s="50"/>
      <c r="P15" s="60"/>
      <c r="Q15" s="50"/>
      <c r="R15" s="60"/>
      <c r="S15" s="50"/>
    </row>
    <row r="16" spans="1:20" s="34" customFormat="1" ht="14.25" customHeight="1" x14ac:dyDescent="0.2">
      <c r="A16" s="141" t="str">
        <f>CONCATENATE("R",IF(10*COUNTA(A$10:A15)+10&lt;100,"00",IF(10*COUNTA(A$10:A15)+10&lt;1000,"0","")),10*COUNTA(A$10:A15)+10)</f>
        <v>R0060</v>
      </c>
      <c r="B16" s="143" t="s">
        <v>107</v>
      </c>
      <c r="C16" s="230"/>
      <c r="D16" s="231"/>
      <c r="E16" s="232"/>
      <c r="F16" s="233"/>
      <c r="G16" s="233"/>
      <c r="H16" s="233"/>
      <c r="I16" s="234"/>
      <c r="J16" s="239"/>
      <c r="K16" s="233"/>
      <c r="L16" s="234"/>
      <c r="M16" s="240"/>
      <c r="N16" s="56"/>
      <c r="O16" s="50"/>
      <c r="P16" s="60"/>
      <c r="Q16" s="50"/>
      <c r="R16" s="60"/>
      <c r="S16" s="50"/>
    </row>
    <row r="17" spans="1:20" s="34" customFormat="1" ht="14.25" customHeight="1" x14ac:dyDescent="0.2">
      <c r="A17" s="144" t="str">
        <f>CONCATENATE("R",IF(10*COUNTA(A$10:A16)+10&lt;100,"00",IF(10*COUNTA(A$10:A16)+10&lt;1000,"0","")),10*COUNTA(A$10:A16)+10)</f>
        <v>R0070</v>
      </c>
      <c r="B17" s="145" t="s">
        <v>108</v>
      </c>
      <c r="C17" s="241"/>
      <c r="D17" s="242"/>
      <c r="E17" s="243"/>
      <c r="F17" s="244"/>
      <c r="G17" s="244"/>
      <c r="H17" s="244"/>
      <c r="I17" s="245"/>
      <c r="J17" s="246"/>
      <c r="K17" s="244"/>
      <c r="L17" s="245"/>
      <c r="M17" s="247"/>
      <c r="N17" s="56"/>
      <c r="O17" s="50"/>
      <c r="P17" s="60"/>
      <c r="Q17" s="50"/>
      <c r="R17" s="60"/>
      <c r="S17" s="50"/>
    </row>
    <row r="18" spans="1:20" s="25" customFormat="1" ht="14.25" customHeight="1" x14ac:dyDescent="0.2">
      <c r="A18" s="146"/>
      <c r="B18" s="147" t="s">
        <v>99</v>
      </c>
      <c r="C18" s="248"/>
      <c r="D18" s="249"/>
      <c r="E18" s="250"/>
      <c r="F18" s="251"/>
      <c r="G18" s="251"/>
      <c r="H18" s="251"/>
      <c r="I18" s="252"/>
      <c r="J18" s="253"/>
      <c r="K18" s="251"/>
      <c r="L18" s="252"/>
      <c r="M18" s="254"/>
      <c r="N18" s="56"/>
      <c r="O18" s="50"/>
      <c r="P18" s="60"/>
      <c r="Q18" s="50"/>
      <c r="R18" s="60"/>
      <c r="S18" s="50"/>
    </row>
    <row r="19" spans="1:20" ht="14.25" customHeight="1" x14ac:dyDescent="0.2">
      <c r="A19" s="148" t="str">
        <f>CONCATENATE("R",IF(10*COUNTA(A$10:A18)+10&lt;100,"00",IF(10*COUNTA(A$10:A18)+10&lt;1000,"0","")),10*COUNTA(A$10:A18)+10)</f>
        <v>R0080</v>
      </c>
      <c r="B19" s="149" t="s">
        <v>29</v>
      </c>
      <c r="C19" s="223"/>
      <c r="D19" s="224"/>
      <c r="E19" s="225"/>
      <c r="F19" s="226"/>
      <c r="G19" s="226"/>
      <c r="H19" s="226"/>
      <c r="I19" s="227"/>
      <c r="J19" s="228"/>
      <c r="K19" s="226"/>
      <c r="L19" s="227"/>
      <c r="M19" s="229"/>
      <c r="N19" s="56" t="s">
        <v>168</v>
      </c>
      <c r="O19" s="45" t="str">
        <f>IF(AND($C19+0.5&gt;=$D19+$F19+$G19+$H19+$I19,$C19-0.5&lt;=$D19+$F19+$G19+$H19+$I19),"OK","KO")</f>
        <v>OK</v>
      </c>
      <c r="P19" s="56" t="s">
        <v>316</v>
      </c>
      <c r="Q19" s="45" t="str">
        <f>IF(AND($C19+0.5&gt;=$J19+$K19+$L19+$M19,$C19-0.5&lt;=$J19+$K19+$L19+$M19),"OK","KO")</f>
        <v>OK</v>
      </c>
      <c r="R19" s="56" t="s">
        <v>472</v>
      </c>
      <c r="S19" s="45" t="str">
        <f>IF($D19&gt;=$E19,"OK","KO")</f>
        <v>OK</v>
      </c>
    </row>
    <row r="20" spans="1:20" ht="14.25" customHeight="1" x14ac:dyDescent="0.2">
      <c r="A20" s="148" t="str">
        <f>CONCATENATE("R",IF(10*COUNTA(A$10:A19)+10&lt;100,"00",IF(10*COUNTA(A$10:A19)+10&lt;1000,"0","")),10*COUNTA(A$10:A19)+10)</f>
        <v>R0090</v>
      </c>
      <c r="B20" s="150" t="s">
        <v>155</v>
      </c>
      <c r="C20" s="223"/>
      <c r="D20" s="255"/>
      <c r="E20" s="256"/>
      <c r="F20" s="257"/>
      <c r="G20" s="257"/>
      <c r="H20" s="257"/>
      <c r="I20" s="258"/>
      <c r="J20" s="259"/>
      <c r="K20" s="257"/>
      <c r="L20" s="258"/>
      <c r="M20" s="260"/>
      <c r="N20" s="56"/>
      <c r="O20" s="50"/>
      <c r="P20" s="60"/>
      <c r="Q20" s="50"/>
      <c r="R20" s="60"/>
      <c r="S20" s="50"/>
    </row>
    <row r="21" spans="1:20" ht="14.25" customHeight="1" x14ac:dyDescent="0.2">
      <c r="A21" s="148" t="str">
        <f>CONCATENATE("R",IF(10*COUNTA(A$10:A20)+10&lt;100,"00",IF(10*COUNTA(A$10:A20)+10&lt;1000,"0","")),10*COUNTA(A$10:A20)+10)</f>
        <v>R0100</v>
      </c>
      <c r="B21" s="150" t="s">
        <v>156</v>
      </c>
      <c r="C21" s="223"/>
      <c r="D21" s="255"/>
      <c r="E21" s="256"/>
      <c r="F21" s="257"/>
      <c r="G21" s="257"/>
      <c r="H21" s="257"/>
      <c r="I21" s="258"/>
      <c r="J21" s="259"/>
      <c r="K21" s="257"/>
      <c r="L21" s="258"/>
      <c r="M21" s="260"/>
      <c r="N21" s="56"/>
      <c r="O21" s="50"/>
      <c r="P21" s="60"/>
      <c r="Q21" s="50"/>
      <c r="R21" s="60"/>
      <c r="S21" s="50"/>
    </row>
    <row r="22" spans="1:20" ht="14.25" customHeight="1" x14ac:dyDescent="0.2">
      <c r="A22" s="151" t="str">
        <f>CONCATENATE("R",IF(10*COUNTA(A$10:A21)+10&lt;100,"00",IF(10*COUNTA(A$10:A21)+10&lt;1000,"0","")),10*COUNTA(A$10:A21)+10)</f>
        <v>R0110</v>
      </c>
      <c r="B22" s="152" t="s">
        <v>30</v>
      </c>
      <c r="C22" s="230"/>
      <c r="D22" s="261"/>
      <c r="E22" s="262"/>
      <c r="F22" s="236"/>
      <c r="G22" s="236"/>
      <c r="H22" s="236"/>
      <c r="I22" s="237"/>
      <c r="J22" s="235"/>
      <c r="K22" s="236"/>
      <c r="L22" s="237"/>
      <c r="M22" s="238"/>
      <c r="N22" s="56" t="s">
        <v>169</v>
      </c>
      <c r="O22" s="45" t="str">
        <f t="shared" ref="O22:O29" si="0">IF(AND($C22+0.5&gt;=$D22+$F22+$G22+$H22+$I22,$C22-0.5&lt;=$D22+$F22+$G22+$H22+$I22),"OK","KO")</f>
        <v>OK</v>
      </c>
      <c r="P22" s="56" t="s">
        <v>317</v>
      </c>
      <c r="Q22" s="45" t="str">
        <f t="shared" ref="Q22:Q30" si="1">IF(AND($C22+0.5&gt;=$J22+$K22+$L22+$M22,$C22-0.5&lt;=$J22+$K22+$L22+$M22),"OK","KO")</f>
        <v>OK</v>
      </c>
      <c r="R22" s="56" t="s">
        <v>473</v>
      </c>
      <c r="S22" s="45" t="str">
        <f t="shared" ref="S22:S29" si="2">IF($D22&gt;=$E22,"OK","KO")</f>
        <v>OK</v>
      </c>
    </row>
    <row r="23" spans="1:20" ht="14.25" customHeight="1" x14ac:dyDescent="0.2">
      <c r="A23" s="153" t="str">
        <f>CONCATENATE("R",IF(10*COUNTA(A$10:A22)+10&lt;100,"00",IF(10*COUNTA(A$10:A22)+10&lt;1000,"0","")),10*COUNTA(A$10:A22)+10)</f>
        <v>R0120</v>
      </c>
      <c r="B23" s="154" t="s">
        <v>31</v>
      </c>
      <c r="C23" s="263"/>
      <c r="D23" s="264"/>
      <c r="E23" s="265"/>
      <c r="F23" s="266"/>
      <c r="G23" s="266"/>
      <c r="H23" s="266"/>
      <c r="I23" s="267"/>
      <c r="J23" s="268"/>
      <c r="K23" s="266"/>
      <c r="L23" s="267"/>
      <c r="M23" s="269"/>
      <c r="N23" s="56" t="s">
        <v>170</v>
      </c>
      <c r="O23" s="45" t="str">
        <f t="shared" si="0"/>
        <v>OK</v>
      </c>
      <c r="P23" s="56" t="s">
        <v>318</v>
      </c>
      <c r="Q23" s="45" t="str">
        <f t="shared" si="1"/>
        <v>OK</v>
      </c>
      <c r="R23" s="56" t="s">
        <v>474</v>
      </c>
      <c r="S23" s="45" t="str">
        <f t="shared" si="2"/>
        <v>OK</v>
      </c>
    </row>
    <row r="24" spans="1:20" s="34" customFormat="1" ht="14.25" customHeight="1" x14ac:dyDescent="0.2">
      <c r="A24" s="155" t="str">
        <f>CONCATENATE("R",IF(10*COUNTA(A$10:A23)+10&lt;100,"00",IF(10*COUNTA(A$10:A23)+10&lt;1000,"0","")),10*COUNTA(A$10:A23)+10)</f>
        <v>R0130</v>
      </c>
      <c r="B24" s="156" t="s">
        <v>130</v>
      </c>
      <c r="C24" s="270"/>
      <c r="D24" s="271"/>
      <c r="E24" s="272"/>
      <c r="F24" s="273"/>
      <c r="G24" s="273"/>
      <c r="H24" s="273"/>
      <c r="I24" s="274"/>
      <c r="J24" s="275"/>
      <c r="K24" s="273"/>
      <c r="L24" s="274"/>
      <c r="M24" s="276"/>
      <c r="N24" s="56" t="s">
        <v>171</v>
      </c>
      <c r="O24" s="45" t="str">
        <f t="shared" si="0"/>
        <v>OK</v>
      </c>
      <c r="P24" s="56" t="s">
        <v>319</v>
      </c>
      <c r="Q24" s="45" t="str">
        <f t="shared" si="1"/>
        <v>OK</v>
      </c>
      <c r="R24" s="56" t="s">
        <v>475</v>
      </c>
      <c r="S24" s="45" t="str">
        <f t="shared" si="2"/>
        <v>OK</v>
      </c>
    </row>
    <row r="25" spans="1:20" s="34" customFormat="1" ht="14.25" customHeight="1" x14ac:dyDescent="0.2">
      <c r="A25" s="157" t="str">
        <f>CONCATENATE("R",IF(10*COUNTA(A$10:A24)+10&lt;100,"00",IF(10*COUNTA(A$10:A24)+10&lt;1000,"0","")),10*COUNTA(A$10:A24)+10)</f>
        <v>R0140</v>
      </c>
      <c r="B25" s="158" t="s">
        <v>135</v>
      </c>
      <c r="C25" s="277"/>
      <c r="D25" s="278"/>
      <c r="E25" s="279"/>
      <c r="F25" s="280"/>
      <c r="G25" s="280"/>
      <c r="H25" s="280"/>
      <c r="I25" s="281"/>
      <c r="J25" s="282"/>
      <c r="K25" s="280"/>
      <c r="L25" s="281"/>
      <c r="M25" s="283"/>
      <c r="N25" s="56" t="s">
        <v>172</v>
      </c>
      <c r="O25" s="45" t="str">
        <f t="shared" si="0"/>
        <v>OK</v>
      </c>
      <c r="P25" s="56" t="s">
        <v>320</v>
      </c>
      <c r="Q25" s="45" t="str">
        <f t="shared" si="1"/>
        <v>OK</v>
      </c>
      <c r="R25" s="56" t="s">
        <v>476</v>
      </c>
      <c r="S25" s="45" t="str">
        <f t="shared" si="2"/>
        <v>OK</v>
      </c>
    </row>
    <row r="26" spans="1:20" s="34" customFormat="1" ht="14.25" customHeight="1" x14ac:dyDescent="0.2">
      <c r="A26" s="151" t="str">
        <f>CONCATENATE("R",IF(10*COUNTA(A$10:A25)+10&lt;100,"00",IF(10*COUNTA(A$10:A25)+10&lt;1000,"0","")),10*COUNTA(A$10:A25)+10)</f>
        <v>R0150</v>
      </c>
      <c r="B26" s="142" t="s">
        <v>136</v>
      </c>
      <c r="C26" s="230"/>
      <c r="D26" s="261"/>
      <c r="E26" s="262"/>
      <c r="F26" s="236"/>
      <c r="G26" s="236"/>
      <c r="H26" s="236"/>
      <c r="I26" s="237"/>
      <c r="J26" s="235"/>
      <c r="K26" s="236"/>
      <c r="L26" s="237"/>
      <c r="M26" s="238"/>
      <c r="N26" s="56" t="s">
        <v>173</v>
      </c>
      <c r="O26" s="45" t="str">
        <f t="shared" si="0"/>
        <v>OK</v>
      </c>
      <c r="P26" s="56" t="s">
        <v>321</v>
      </c>
      <c r="Q26" s="45" t="str">
        <f t="shared" si="1"/>
        <v>OK</v>
      </c>
      <c r="R26" s="56" t="s">
        <v>477</v>
      </c>
      <c r="S26" s="45" t="str">
        <f t="shared" si="2"/>
        <v>OK</v>
      </c>
    </row>
    <row r="27" spans="1:20" s="34" customFormat="1" ht="14.25" customHeight="1" x14ac:dyDescent="0.2">
      <c r="A27" s="159" t="str">
        <f>CONCATENATE("R",IF(10*COUNTA(A$10:A26)+10&lt;100,"00",IF(10*COUNTA(A$10:A26)+10&lt;1000,"0","")),10*COUNTA(A$10:A26)+10)</f>
        <v>R0160</v>
      </c>
      <c r="B27" s="160" t="s">
        <v>137</v>
      </c>
      <c r="C27" s="241"/>
      <c r="D27" s="284"/>
      <c r="E27" s="285"/>
      <c r="F27" s="286"/>
      <c r="G27" s="286"/>
      <c r="H27" s="286"/>
      <c r="I27" s="287"/>
      <c r="J27" s="288"/>
      <c r="K27" s="286"/>
      <c r="L27" s="287"/>
      <c r="M27" s="289"/>
      <c r="N27" s="56" t="s">
        <v>174</v>
      </c>
      <c r="O27" s="45" t="str">
        <f t="shared" si="0"/>
        <v>OK</v>
      </c>
      <c r="P27" s="56" t="s">
        <v>322</v>
      </c>
      <c r="Q27" s="45" t="str">
        <f t="shared" si="1"/>
        <v>OK</v>
      </c>
      <c r="R27" s="56" t="s">
        <v>478</v>
      </c>
      <c r="S27" s="45" t="str">
        <f t="shared" si="2"/>
        <v>OK</v>
      </c>
    </row>
    <row r="28" spans="1:20" s="25" customFormat="1" ht="14.25" customHeight="1" x14ac:dyDescent="0.2">
      <c r="A28" s="155" t="str">
        <f>CONCATENATE("R",IF(10*COUNTA(A$10:A27)+10&lt;100,"00",IF(10*COUNTA(A$10:A27)+10&lt;1000,"0","")),10*COUNTA(A$10:A27)+10)</f>
        <v>R0170</v>
      </c>
      <c r="B28" s="161" t="s">
        <v>0</v>
      </c>
      <c r="C28" s="270"/>
      <c r="D28" s="290"/>
      <c r="E28" s="291"/>
      <c r="F28" s="292"/>
      <c r="G28" s="292"/>
      <c r="H28" s="292"/>
      <c r="I28" s="293"/>
      <c r="J28" s="294"/>
      <c r="K28" s="292"/>
      <c r="L28" s="293"/>
      <c r="M28" s="295"/>
      <c r="N28" s="56" t="s">
        <v>175</v>
      </c>
      <c r="O28" s="45" t="str">
        <f t="shared" si="0"/>
        <v>OK</v>
      </c>
      <c r="P28" s="56" t="s">
        <v>323</v>
      </c>
      <c r="Q28" s="45" t="str">
        <f t="shared" si="1"/>
        <v>OK</v>
      </c>
      <c r="R28" s="56" t="s">
        <v>479</v>
      </c>
      <c r="S28" s="45" t="str">
        <f t="shared" si="2"/>
        <v>OK</v>
      </c>
    </row>
    <row r="29" spans="1:20" s="34" customFormat="1" ht="14.25" customHeight="1" x14ac:dyDescent="0.2">
      <c r="A29" s="148" t="str">
        <f>CONCATENATE("R",IF(10*COUNTA(A$10:A28)+10&lt;100,"00",IF(10*COUNTA(A$10:A28)+10&lt;1000,"0","")),10*COUNTA(A$10:A28)+10)</f>
        <v>R0180</v>
      </c>
      <c r="B29" s="162" t="s">
        <v>103</v>
      </c>
      <c r="C29" s="223"/>
      <c r="D29" s="224"/>
      <c r="E29" s="225"/>
      <c r="F29" s="226"/>
      <c r="G29" s="226"/>
      <c r="H29" s="226"/>
      <c r="I29" s="227"/>
      <c r="J29" s="228"/>
      <c r="K29" s="226"/>
      <c r="L29" s="227"/>
      <c r="M29" s="229"/>
      <c r="N29" s="56" t="s">
        <v>176</v>
      </c>
      <c r="O29" s="45" t="str">
        <f t="shared" si="0"/>
        <v>OK</v>
      </c>
      <c r="P29" s="56" t="s">
        <v>324</v>
      </c>
      <c r="Q29" s="45" t="str">
        <f t="shared" si="1"/>
        <v>OK</v>
      </c>
      <c r="R29" s="56" t="s">
        <v>480</v>
      </c>
      <c r="S29" s="45" t="str">
        <f t="shared" si="2"/>
        <v>OK</v>
      </c>
      <c r="T29" s="49"/>
    </row>
    <row r="30" spans="1:20" s="34" customFormat="1" ht="14.25" customHeight="1" x14ac:dyDescent="0.2">
      <c r="A30" s="159" t="str">
        <f>CONCATENATE("R",IF(10*COUNTA(A$10:A29)+10&lt;100,"00",IF(10*COUNTA(A$10:A29)+10&lt;1000,"0","")),10*COUNTA(A$10:A29)+10)</f>
        <v>R0190</v>
      </c>
      <c r="B30" s="163" t="s">
        <v>104</v>
      </c>
      <c r="C30" s="263"/>
      <c r="D30" s="296"/>
      <c r="E30" s="297"/>
      <c r="F30" s="298"/>
      <c r="G30" s="298"/>
      <c r="H30" s="298"/>
      <c r="I30" s="299"/>
      <c r="J30" s="268"/>
      <c r="K30" s="266"/>
      <c r="L30" s="267"/>
      <c r="M30" s="269"/>
      <c r="N30" s="56"/>
      <c r="O30" s="50"/>
      <c r="P30" s="56" t="s">
        <v>325</v>
      </c>
      <c r="Q30" s="45" t="str">
        <f t="shared" si="1"/>
        <v>OK</v>
      </c>
      <c r="R30" s="60"/>
      <c r="S30" s="50"/>
      <c r="T30" s="28"/>
    </row>
    <row r="31" spans="1:20" s="25" customFormat="1" ht="14.25" customHeight="1" x14ac:dyDescent="0.2">
      <c r="A31" s="146"/>
      <c r="B31" s="147" t="s">
        <v>101</v>
      </c>
      <c r="C31" s="248"/>
      <c r="D31" s="249"/>
      <c r="E31" s="250"/>
      <c r="F31" s="251"/>
      <c r="G31" s="251"/>
      <c r="H31" s="251"/>
      <c r="I31" s="252"/>
      <c r="J31" s="253"/>
      <c r="K31" s="251"/>
      <c r="L31" s="252"/>
      <c r="M31" s="254"/>
      <c r="N31" s="28"/>
      <c r="O31" s="50"/>
      <c r="P31" s="60"/>
      <c r="Q31" s="50"/>
      <c r="R31" s="60"/>
      <c r="S31" s="50"/>
      <c r="T31" s="49"/>
    </row>
    <row r="32" spans="1:20" ht="14.25" customHeight="1" x14ac:dyDescent="0.2">
      <c r="A32" s="139" t="str">
        <f>CONCATENATE("R",IF(10*COUNTA(A$10:A31)+10&lt;100,"00",IF(10*COUNTA(A$10:A31)+10&lt;1000,"0","")),10*COUNTA(A$10:A31)+10)</f>
        <v>R0200</v>
      </c>
      <c r="B32" s="149" t="s">
        <v>23</v>
      </c>
      <c r="C32" s="300"/>
      <c r="D32" s="301"/>
      <c r="E32" s="302"/>
      <c r="F32" s="303"/>
      <c r="G32" s="303"/>
      <c r="H32" s="303"/>
      <c r="I32" s="304"/>
      <c r="J32" s="305"/>
      <c r="K32" s="303"/>
      <c r="L32" s="304"/>
      <c r="M32" s="306"/>
      <c r="N32" s="56" t="s">
        <v>177</v>
      </c>
      <c r="O32" s="45" t="str">
        <f t="shared" ref="O32:O37" si="3">IF(AND($C32+0.5&gt;=$D32+$F32+$G32+$H32+$I32,$C32-0.5&lt;=$D32+$F32+$G32+$H32+$I32),"OK","KO")</f>
        <v>OK</v>
      </c>
      <c r="P32" s="56" t="s">
        <v>326</v>
      </c>
      <c r="Q32" s="45" t="str">
        <f t="shared" ref="Q32:Q37" si="4">IF(AND($C32+0.5&gt;=$J32+$K32+$L32+$M32,$C32-0.5&lt;=$J32+$K32+$L32+$M32),"OK","KO")</f>
        <v>OK</v>
      </c>
      <c r="R32" s="56" t="s">
        <v>481</v>
      </c>
      <c r="S32" s="45" t="str">
        <f t="shared" ref="S32:S37" si="5">IF($D32&gt;=$E32,"OK","KO")</f>
        <v>OK</v>
      </c>
      <c r="T32" s="49"/>
    </row>
    <row r="33" spans="1:20" ht="14.25" customHeight="1" x14ac:dyDescent="0.2">
      <c r="A33" s="153" t="str">
        <f>CONCATENATE("R",IF(10*COUNTA(A$10:A32)+10&lt;100,"00",IF(10*COUNTA(A$10:A32)+10&lt;1000,"0","")),10*COUNTA(A$10:A32)+10)</f>
        <v>R0210</v>
      </c>
      <c r="B33" s="152" t="s">
        <v>24</v>
      </c>
      <c r="C33" s="230"/>
      <c r="D33" s="261"/>
      <c r="E33" s="262"/>
      <c r="F33" s="236"/>
      <c r="G33" s="236"/>
      <c r="H33" s="236"/>
      <c r="I33" s="237"/>
      <c r="J33" s="235"/>
      <c r="K33" s="236"/>
      <c r="L33" s="237"/>
      <c r="M33" s="238"/>
      <c r="N33" s="56" t="s">
        <v>178</v>
      </c>
      <c r="O33" s="45" t="str">
        <f t="shared" si="3"/>
        <v>OK</v>
      </c>
      <c r="P33" s="56" t="s">
        <v>327</v>
      </c>
      <c r="Q33" s="45" t="str">
        <f t="shared" si="4"/>
        <v>OK</v>
      </c>
      <c r="R33" s="56" t="s">
        <v>482</v>
      </c>
      <c r="S33" s="45" t="str">
        <f t="shared" si="5"/>
        <v>OK</v>
      </c>
      <c r="T33" s="52"/>
    </row>
    <row r="34" spans="1:20" s="38" customFormat="1" ht="14.25" customHeight="1" x14ac:dyDescent="0.2">
      <c r="A34" s="153" t="str">
        <f>CONCATENATE("R",IF(10*COUNTA(A$10:A33)+10&lt;100,"00",IF(10*COUNTA(A$10:A33)+10&lt;1000,"0","")),10*COUNTA(A$10:A33)+10)</f>
        <v>R0220</v>
      </c>
      <c r="B34" s="164" t="s">
        <v>144</v>
      </c>
      <c r="C34" s="307"/>
      <c r="D34" s="308"/>
      <c r="E34" s="265"/>
      <c r="F34" s="309"/>
      <c r="G34" s="309"/>
      <c r="H34" s="309"/>
      <c r="I34" s="310"/>
      <c r="J34" s="311"/>
      <c r="K34" s="309"/>
      <c r="L34" s="310"/>
      <c r="M34" s="312"/>
      <c r="N34" s="56" t="s">
        <v>179</v>
      </c>
      <c r="O34" s="45" t="str">
        <f t="shared" si="3"/>
        <v>OK</v>
      </c>
      <c r="P34" s="56" t="s">
        <v>328</v>
      </c>
      <c r="Q34" s="45" t="str">
        <f t="shared" si="4"/>
        <v>OK</v>
      </c>
      <c r="R34" s="56" t="s">
        <v>483</v>
      </c>
      <c r="S34" s="45" t="str">
        <f t="shared" si="5"/>
        <v>OK</v>
      </c>
      <c r="T34" s="49"/>
    </row>
    <row r="35" spans="1:20" s="38" customFormat="1" ht="14.25" customHeight="1" x14ac:dyDescent="0.2">
      <c r="A35" s="153" t="str">
        <f>CONCATENATE("R",IF(10*COUNTA(A$10:A34)+10&lt;100,"00",IF(10*COUNTA(A$10:A34)+10&lt;1000,"0","")),10*COUNTA(A$10:A34)+10)</f>
        <v>R0230</v>
      </c>
      <c r="B35" s="164" t="s">
        <v>145</v>
      </c>
      <c r="C35" s="307"/>
      <c r="D35" s="308"/>
      <c r="E35" s="265"/>
      <c r="F35" s="309"/>
      <c r="G35" s="309"/>
      <c r="H35" s="309"/>
      <c r="I35" s="310"/>
      <c r="J35" s="311"/>
      <c r="K35" s="309"/>
      <c r="L35" s="310"/>
      <c r="M35" s="312"/>
      <c r="N35" s="56" t="s">
        <v>180</v>
      </c>
      <c r="O35" s="45" t="str">
        <f t="shared" si="3"/>
        <v>OK</v>
      </c>
      <c r="P35" s="56" t="s">
        <v>329</v>
      </c>
      <c r="Q35" s="45" t="str">
        <f t="shared" si="4"/>
        <v>OK</v>
      </c>
      <c r="R35" s="56" t="s">
        <v>484</v>
      </c>
      <c r="S35" s="45" t="str">
        <f t="shared" si="5"/>
        <v>OK</v>
      </c>
      <c r="T35" s="51"/>
    </row>
    <row r="36" spans="1:20" s="38" customFormat="1" ht="14.25" customHeight="1" x14ac:dyDescent="0.2">
      <c r="A36" s="153" t="str">
        <f>CONCATENATE("R",IF(10*COUNTA(A$10:A35)+10&lt;100,"00",IF(10*COUNTA(A$10:A35)+10&lt;1000,"0","")),10*COUNTA(A$10:A35)+10)</f>
        <v>R0240</v>
      </c>
      <c r="B36" s="164" t="s">
        <v>89</v>
      </c>
      <c r="C36" s="307"/>
      <c r="D36" s="308"/>
      <c r="E36" s="265"/>
      <c r="F36" s="309"/>
      <c r="G36" s="309"/>
      <c r="H36" s="309"/>
      <c r="I36" s="310"/>
      <c r="J36" s="311"/>
      <c r="K36" s="309"/>
      <c r="L36" s="310"/>
      <c r="M36" s="312"/>
      <c r="N36" s="56" t="s">
        <v>181</v>
      </c>
      <c r="O36" s="45" t="str">
        <f t="shared" si="3"/>
        <v>OK</v>
      </c>
      <c r="P36" s="56" t="s">
        <v>330</v>
      </c>
      <c r="Q36" s="45" t="str">
        <f t="shared" si="4"/>
        <v>OK</v>
      </c>
      <c r="R36" s="56" t="s">
        <v>485</v>
      </c>
      <c r="S36" s="45" t="str">
        <f t="shared" si="5"/>
        <v>OK</v>
      </c>
      <c r="T36" s="28"/>
    </row>
    <row r="37" spans="1:20" ht="14.25" customHeight="1" x14ac:dyDescent="0.2">
      <c r="A37" s="165" t="str">
        <f>CONCATENATE("R",IF(10*COUNTA(A$10:A36)+10&lt;100,"00",IF(10*COUNTA(A$10:A36)+10&lt;1000,"0","")),10*COUNTA(A$10:A36)+10)</f>
        <v>R0250</v>
      </c>
      <c r="B37" s="154" t="s">
        <v>25</v>
      </c>
      <c r="C37" s="313"/>
      <c r="D37" s="314"/>
      <c r="E37" s="315"/>
      <c r="F37" s="316"/>
      <c r="G37" s="316"/>
      <c r="H37" s="316"/>
      <c r="I37" s="317"/>
      <c r="J37" s="318"/>
      <c r="K37" s="316"/>
      <c r="L37" s="317"/>
      <c r="M37" s="319"/>
      <c r="N37" s="56" t="s">
        <v>182</v>
      </c>
      <c r="O37" s="45" t="str">
        <f t="shared" si="3"/>
        <v>OK</v>
      </c>
      <c r="P37" s="56" t="s">
        <v>331</v>
      </c>
      <c r="Q37" s="45" t="str">
        <f t="shared" si="4"/>
        <v>OK</v>
      </c>
      <c r="R37" s="56" t="s">
        <v>486</v>
      </c>
      <c r="S37" s="45" t="str">
        <f t="shared" si="5"/>
        <v>OK</v>
      </c>
      <c r="T37" s="53"/>
    </row>
    <row r="38" spans="1:20" s="25" customFormat="1" ht="14.25" customHeight="1" x14ac:dyDescent="0.2">
      <c r="A38" s="146"/>
      <c r="B38" s="147" t="s">
        <v>102</v>
      </c>
      <c r="C38" s="248"/>
      <c r="D38" s="249"/>
      <c r="E38" s="250"/>
      <c r="F38" s="251"/>
      <c r="G38" s="251"/>
      <c r="H38" s="251"/>
      <c r="I38" s="252"/>
      <c r="J38" s="253"/>
      <c r="K38" s="251"/>
      <c r="L38" s="252"/>
      <c r="M38" s="254"/>
      <c r="N38" s="56"/>
      <c r="O38" s="50"/>
      <c r="P38" s="60"/>
      <c r="Q38" s="50"/>
      <c r="R38" s="60"/>
      <c r="S38" s="50"/>
      <c r="T38" s="49"/>
    </row>
    <row r="39" spans="1:20" ht="14.25" customHeight="1" x14ac:dyDescent="0.2">
      <c r="A39" s="148" t="str">
        <f>CONCATENATE("R",IF(10*COUNTA(A$10:A38)+10&lt;100,"00",IF(10*COUNTA(A$10:A38)+10&lt;1000,"0","")),10*COUNTA(A$10:A38)+10)</f>
        <v>R0260</v>
      </c>
      <c r="B39" s="166" t="s">
        <v>26</v>
      </c>
      <c r="C39" s="300"/>
      <c r="D39" s="301"/>
      <c r="E39" s="302"/>
      <c r="F39" s="303"/>
      <c r="G39" s="303"/>
      <c r="H39" s="303"/>
      <c r="I39" s="304"/>
      <c r="J39" s="305"/>
      <c r="K39" s="303"/>
      <c r="L39" s="304"/>
      <c r="M39" s="306"/>
      <c r="N39" s="56" t="s">
        <v>183</v>
      </c>
      <c r="O39" s="45" t="str">
        <f>IF(AND($C39+0.5&gt;=$D39+$F39+$G39+$H39+$I39,$C39-0.5&lt;=$D39+$F39+$G39+$H39+$I39),"OK","KO")</f>
        <v>OK</v>
      </c>
      <c r="P39" s="56" t="s">
        <v>332</v>
      </c>
      <c r="Q39" s="45" t="str">
        <f>IF(AND($C39+0.5&gt;=$J39+$K39+$L39+$M39,$C39-0.5&lt;=$J39+$K39+$L39+$M39),"OK","KO")</f>
        <v>OK</v>
      </c>
      <c r="R39" s="56" t="s">
        <v>487</v>
      </c>
      <c r="S39" s="45" t="str">
        <f>IF($D39&gt;=$E39,"OK","KO")</f>
        <v>OK</v>
      </c>
      <c r="T39" s="49"/>
    </row>
    <row r="40" spans="1:20" ht="14.25" customHeight="1" x14ac:dyDescent="0.2">
      <c r="A40" s="139" t="str">
        <f>CONCATENATE("R",IF(10*COUNTA(A$10:A39)+10&lt;100,"00",IF(10*COUNTA(A$10:A39)+10&lt;1000,"0","")),10*COUNTA(A$10:A39)+10)</f>
        <v>R0270</v>
      </c>
      <c r="B40" s="152" t="s">
        <v>27</v>
      </c>
      <c r="C40" s="230"/>
      <c r="D40" s="261"/>
      <c r="E40" s="262"/>
      <c r="F40" s="236"/>
      <c r="G40" s="236"/>
      <c r="H40" s="236"/>
      <c r="I40" s="237"/>
      <c r="J40" s="235"/>
      <c r="K40" s="236"/>
      <c r="L40" s="237"/>
      <c r="M40" s="238"/>
      <c r="N40" s="56" t="s">
        <v>184</v>
      </c>
      <c r="O40" s="45" t="str">
        <f>IF(AND($C40+0.5&gt;=$D40+$F40+$G40+$H40+$I40,$C40-0.5&lt;=$D40+$F40+$G40+$H40+$I40),"OK","KO")</f>
        <v>OK</v>
      </c>
      <c r="P40" s="56" t="s">
        <v>333</v>
      </c>
      <c r="Q40" s="45" t="str">
        <f>IF(AND($C40+0.5&gt;=$J40+$K40+$L40+$M40,$C40-0.5&lt;=$J40+$K40+$L40+$M40),"OK","KO")</f>
        <v>OK</v>
      </c>
      <c r="R40" s="56" t="s">
        <v>488</v>
      </c>
      <c r="S40" s="45" t="str">
        <f>IF($D40&gt;=$E40,"OK","KO")</f>
        <v>OK</v>
      </c>
      <c r="T40" s="49"/>
    </row>
    <row r="41" spans="1:20" s="26" customFormat="1" ht="14.25" customHeight="1" x14ac:dyDescent="0.2">
      <c r="A41" s="139" t="str">
        <f>CONCATENATE("R",IF(10*COUNTA(A$10:A40)+10&lt;100,"00",IF(10*COUNTA(A$10:A40)+10&lt;1000,"0","")),10*COUNTA(A$10:A40)+10)</f>
        <v>R0280</v>
      </c>
      <c r="B41" s="142" t="s">
        <v>28</v>
      </c>
      <c r="C41" s="230"/>
      <c r="D41" s="261"/>
      <c r="E41" s="262"/>
      <c r="F41" s="236"/>
      <c r="G41" s="236"/>
      <c r="H41" s="236"/>
      <c r="I41" s="237"/>
      <c r="J41" s="235"/>
      <c r="K41" s="236"/>
      <c r="L41" s="237"/>
      <c r="M41" s="238"/>
      <c r="N41" s="56" t="s">
        <v>185</v>
      </c>
      <c r="O41" s="45" t="str">
        <f>IF(AND($C41+0.5&gt;=$D41+$F41+$G41+$H41+$I41,$C41-0.5&lt;=$D41+$F41+$G41+$H41+$I41),"OK","KO")</f>
        <v>OK</v>
      </c>
      <c r="P41" s="56" t="s">
        <v>334</v>
      </c>
      <c r="Q41" s="45" t="str">
        <f>IF(AND($C41+0.5&gt;=$J41+$K41+$L41+$M41,$C41-0.5&lt;=$J41+$K41+$L41+$M41),"OK","KO")</f>
        <v>OK</v>
      </c>
      <c r="R41" s="56" t="s">
        <v>489</v>
      </c>
      <c r="S41" s="45" t="str">
        <f>IF($D41&gt;=$E41,"OK","KO")</f>
        <v>OK</v>
      </c>
      <c r="T41" s="49"/>
    </row>
    <row r="42" spans="1:20" ht="14.25" customHeight="1" x14ac:dyDescent="0.2">
      <c r="A42" s="139" t="str">
        <f>CONCATENATE("R",IF(10*COUNTA(A$10:A41)+10&lt;100,"00",IF(10*COUNTA(A$10:A41)+10&lt;1000,"0","")),10*COUNTA(A$10:A41)+10)</f>
        <v>R0290</v>
      </c>
      <c r="B42" s="149" t="s">
        <v>41</v>
      </c>
      <c r="C42" s="223"/>
      <c r="D42" s="224"/>
      <c r="E42" s="225"/>
      <c r="F42" s="226"/>
      <c r="G42" s="226"/>
      <c r="H42" s="226"/>
      <c r="I42" s="227"/>
      <c r="J42" s="228"/>
      <c r="K42" s="226"/>
      <c r="L42" s="227"/>
      <c r="M42" s="229"/>
      <c r="N42" s="56" t="s">
        <v>186</v>
      </c>
      <c r="O42" s="45" t="str">
        <f>IF(AND($C42+0.5&gt;=$D42+$F42+$G42+$H42+$I42,$C42-0.5&lt;=$D42+$F42+$G42+$H42+$I42),"OK","KO")</f>
        <v>OK</v>
      </c>
      <c r="P42" s="56" t="s">
        <v>335</v>
      </c>
      <c r="Q42" s="45" t="str">
        <f>IF(AND($C42+0.5&gt;=$J42+$K42+$L42+$M42,$C42-0.5&lt;=$J42+$K42+$L42+$M42),"OK","KO")</f>
        <v>OK</v>
      </c>
      <c r="R42" s="56" t="s">
        <v>490</v>
      </c>
      <c r="S42" s="45" t="str">
        <f>IF($D42&gt;=$E42,"OK","KO")</f>
        <v>OK</v>
      </c>
      <c r="T42" s="49"/>
    </row>
    <row r="43" spans="1:20" s="34" customFormat="1" ht="14.25" customHeight="1" thickBot="1" x14ac:dyDescent="0.25">
      <c r="A43" s="167" t="str">
        <f>CONCATENATE("R",IF(10*COUNTA(A$10:A42)+10&lt;100,"00",IF(10*COUNTA(A$10:A42)+10&lt;1000,"0","")),10*COUNTA(A$10:A42)+10)</f>
        <v>R0300</v>
      </c>
      <c r="B43" s="168" t="s">
        <v>92</v>
      </c>
      <c r="C43" s="320"/>
      <c r="D43" s="321"/>
      <c r="E43" s="322"/>
      <c r="F43" s="323"/>
      <c r="G43" s="323"/>
      <c r="H43" s="323"/>
      <c r="I43" s="324"/>
      <c r="J43" s="325"/>
      <c r="K43" s="323"/>
      <c r="L43" s="324"/>
      <c r="M43" s="326"/>
      <c r="N43" s="56" t="s">
        <v>187</v>
      </c>
      <c r="O43" s="45" t="str">
        <f>IF(AND($C43+0.5&gt;=$D43+$F43+$G43+$H43+$I43,$C43-0.5&lt;=$D43+$F43+$G43+$H43+$I43),"OK","KO")</f>
        <v>OK</v>
      </c>
      <c r="P43" s="56" t="s">
        <v>336</v>
      </c>
      <c r="Q43" s="45" t="str">
        <f>IF(AND($C43+0.5&gt;=$J43+$K43+$L43+$M43,$C43-0.5&lt;=$J43+$K43+$L43+$M43),"OK","KO")</f>
        <v>OK</v>
      </c>
      <c r="R43" s="56" t="s">
        <v>491</v>
      </c>
      <c r="S43" s="45" t="str">
        <f>IF($D43&gt;=$E43,"OK","KO")</f>
        <v>OK</v>
      </c>
      <c r="T43" s="49"/>
    </row>
    <row r="44" spans="1:20" s="25" customFormat="1" ht="19.5" customHeight="1" x14ac:dyDescent="0.2">
      <c r="A44" s="169"/>
      <c r="B44" s="170" t="s">
        <v>138</v>
      </c>
      <c r="C44" s="327"/>
      <c r="D44" s="328"/>
      <c r="E44" s="329"/>
      <c r="F44" s="330"/>
      <c r="G44" s="330"/>
      <c r="H44" s="330"/>
      <c r="I44" s="331"/>
      <c r="J44" s="332"/>
      <c r="K44" s="330"/>
      <c r="L44" s="331"/>
      <c r="M44" s="333"/>
      <c r="N44" s="56"/>
      <c r="O44" s="50"/>
      <c r="P44" s="60"/>
      <c r="Q44" s="50"/>
      <c r="R44" s="60"/>
      <c r="S44" s="50"/>
      <c r="T44" s="28"/>
    </row>
    <row r="45" spans="1:20" s="27" customFormat="1" ht="14.25" customHeight="1" x14ac:dyDescent="0.2">
      <c r="A45" s="171" t="str">
        <f>CONCATENATE("R",IF(10*COUNTA(A$10:A44)+10&lt;100,"00",IF(10*COUNTA(A$10:A44)+10&lt;1000,"0","")),10*COUNTA(A$10:A44)+10)</f>
        <v>R0310</v>
      </c>
      <c r="B45" s="172" t="s">
        <v>13</v>
      </c>
      <c r="C45" s="334"/>
      <c r="D45" s="335"/>
      <c r="E45" s="336"/>
      <c r="F45" s="337"/>
      <c r="G45" s="337"/>
      <c r="H45" s="337"/>
      <c r="I45" s="338"/>
      <c r="J45" s="339"/>
      <c r="K45" s="337"/>
      <c r="L45" s="338"/>
      <c r="M45" s="340"/>
      <c r="N45" s="56"/>
      <c r="O45" s="50"/>
      <c r="P45" s="60"/>
      <c r="Q45" s="50"/>
      <c r="R45" s="60"/>
      <c r="S45" s="50"/>
      <c r="T45" s="49"/>
    </row>
    <row r="46" spans="1:20" ht="14.25" customHeight="1" x14ac:dyDescent="0.2">
      <c r="A46" s="139" t="str">
        <f>CONCATENATE("R",IF(10*COUNTA(A$10:A45)+10&lt;100,"00",IF(10*COUNTA(A$10:A45)+10&lt;1000,"0","")),10*COUNTA(A$10:A45)+10)</f>
        <v>R0320</v>
      </c>
      <c r="B46" s="166" t="s">
        <v>146</v>
      </c>
      <c r="C46" s="300"/>
      <c r="D46" s="301"/>
      <c r="E46" s="302"/>
      <c r="F46" s="303"/>
      <c r="G46" s="303"/>
      <c r="H46" s="303"/>
      <c r="I46" s="304"/>
      <c r="J46" s="305"/>
      <c r="K46" s="303"/>
      <c r="L46" s="304"/>
      <c r="M46" s="306"/>
      <c r="N46" s="56" t="s">
        <v>188</v>
      </c>
      <c r="O46" s="45" t="str">
        <f t="shared" ref="O46:O51" si="6">IF(AND($C46+0.5&gt;=$D46+$F46+$G46+$H46+$I46,$C46-0.5&lt;=$D46+$F46+$G46+$H46+$I46),"OK","KO")</f>
        <v>OK</v>
      </c>
      <c r="P46" s="56" t="s">
        <v>337</v>
      </c>
      <c r="Q46" s="45" t="str">
        <f t="shared" ref="Q46:Q51" si="7">IF(AND($C46+0.5&gt;=$J46+$K46+$L46+$M46,$C46-0.5&lt;=$J46+$K46+$L46+$M46),"OK","KO")</f>
        <v>OK</v>
      </c>
      <c r="R46" s="56" t="s">
        <v>492</v>
      </c>
      <c r="S46" s="45" t="str">
        <f t="shared" ref="S46:S51" si="8">IF($D46&gt;=$E46,"OK","KO")</f>
        <v>OK</v>
      </c>
      <c r="T46" s="49"/>
    </row>
    <row r="47" spans="1:20" ht="14.25" customHeight="1" x14ac:dyDescent="0.2">
      <c r="A47" s="139" t="str">
        <f>CONCATENATE("R",IF(10*COUNTA(A$10:A46)+10&lt;100,"00",IF(10*COUNTA(A$10:A46)+10&lt;1000,"0","")),10*COUNTA(A$10:A46)+10)</f>
        <v>R0330</v>
      </c>
      <c r="B47" s="152" t="s">
        <v>139</v>
      </c>
      <c r="C47" s="230"/>
      <c r="D47" s="261"/>
      <c r="E47" s="262"/>
      <c r="F47" s="236"/>
      <c r="G47" s="236"/>
      <c r="H47" s="236"/>
      <c r="I47" s="237"/>
      <c r="J47" s="235"/>
      <c r="K47" s="236"/>
      <c r="L47" s="237"/>
      <c r="M47" s="238"/>
      <c r="N47" s="56" t="s">
        <v>189</v>
      </c>
      <c r="O47" s="45" t="str">
        <f t="shared" si="6"/>
        <v>OK</v>
      </c>
      <c r="P47" s="56" t="s">
        <v>338</v>
      </c>
      <c r="Q47" s="45" t="str">
        <f t="shared" si="7"/>
        <v>OK</v>
      </c>
      <c r="R47" s="56" t="s">
        <v>493</v>
      </c>
      <c r="S47" s="45" t="str">
        <f t="shared" si="8"/>
        <v>OK</v>
      </c>
      <c r="T47" s="49"/>
    </row>
    <row r="48" spans="1:20" ht="14.25" customHeight="1" x14ac:dyDescent="0.2">
      <c r="A48" s="139" t="str">
        <f>CONCATENATE("R",IF(10*COUNTA(A$10:A47)+10&lt;100,"00",IF(10*COUNTA(A$10:A47)+10&lt;1000,"0","")),10*COUNTA(A$10:A47)+10)</f>
        <v>R0340</v>
      </c>
      <c r="B48" s="152" t="s">
        <v>140</v>
      </c>
      <c r="C48" s="230"/>
      <c r="D48" s="261"/>
      <c r="E48" s="262"/>
      <c r="F48" s="236"/>
      <c r="G48" s="236"/>
      <c r="H48" s="236"/>
      <c r="I48" s="237"/>
      <c r="J48" s="235"/>
      <c r="K48" s="236"/>
      <c r="L48" s="237"/>
      <c r="M48" s="238"/>
      <c r="N48" s="56" t="s">
        <v>190</v>
      </c>
      <c r="O48" s="45" t="str">
        <f t="shared" si="6"/>
        <v>OK</v>
      </c>
      <c r="P48" s="56" t="s">
        <v>339</v>
      </c>
      <c r="Q48" s="45" t="str">
        <f t="shared" si="7"/>
        <v>OK</v>
      </c>
      <c r="R48" s="56" t="s">
        <v>494</v>
      </c>
      <c r="S48" s="45" t="str">
        <f t="shared" si="8"/>
        <v>OK</v>
      </c>
      <c r="T48" s="49"/>
    </row>
    <row r="49" spans="1:20" ht="14.25" customHeight="1" x14ac:dyDescent="0.2">
      <c r="A49" s="139" t="str">
        <f>CONCATENATE("R",IF(10*COUNTA(A$10:A48)+10&lt;100,"00",IF(10*COUNTA(A$10:A48)+10&lt;1000,"0","")),10*COUNTA(A$10:A48)+10)</f>
        <v>R0350</v>
      </c>
      <c r="B49" s="152" t="s">
        <v>141</v>
      </c>
      <c r="C49" s="230"/>
      <c r="D49" s="261"/>
      <c r="E49" s="262"/>
      <c r="F49" s="236"/>
      <c r="G49" s="236"/>
      <c r="H49" s="236"/>
      <c r="I49" s="237"/>
      <c r="J49" s="235"/>
      <c r="K49" s="236"/>
      <c r="L49" s="237"/>
      <c r="M49" s="238"/>
      <c r="N49" s="56" t="s">
        <v>191</v>
      </c>
      <c r="O49" s="45" t="str">
        <f t="shared" si="6"/>
        <v>OK</v>
      </c>
      <c r="P49" s="56" t="s">
        <v>340</v>
      </c>
      <c r="Q49" s="45" t="str">
        <f t="shared" si="7"/>
        <v>OK</v>
      </c>
      <c r="R49" s="56" t="s">
        <v>495</v>
      </c>
      <c r="S49" s="45" t="str">
        <f t="shared" si="8"/>
        <v>OK</v>
      </c>
      <c r="T49" s="49"/>
    </row>
    <row r="50" spans="1:20" ht="14.25" customHeight="1" x14ac:dyDescent="0.2">
      <c r="A50" s="139" t="str">
        <f>CONCATENATE("R",IF(10*COUNTA(A$10:A49)+10&lt;100,"00",IF(10*COUNTA(A$10:A49)+10&lt;1000,"0","")),10*COUNTA(A$10:A49)+10)</f>
        <v>R0360</v>
      </c>
      <c r="B50" s="152" t="s">
        <v>142</v>
      </c>
      <c r="C50" s="230"/>
      <c r="D50" s="261"/>
      <c r="E50" s="262"/>
      <c r="F50" s="236"/>
      <c r="G50" s="236"/>
      <c r="H50" s="236"/>
      <c r="I50" s="237"/>
      <c r="J50" s="235"/>
      <c r="K50" s="236"/>
      <c r="L50" s="237"/>
      <c r="M50" s="238"/>
      <c r="N50" s="56" t="s">
        <v>192</v>
      </c>
      <c r="O50" s="45" t="str">
        <f t="shared" si="6"/>
        <v>OK</v>
      </c>
      <c r="P50" s="56" t="s">
        <v>341</v>
      </c>
      <c r="Q50" s="45" t="str">
        <f t="shared" si="7"/>
        <v>OK</v>
      </c>
      <c r="R50" s="56" t="s">
        <v>496</v>
      </c>
      <c r="S50" s="45" t="str">
        <f t="shared" si="8"/>
        <v>OK</v>
      </c>
      <c r="T50" s="49"/>
    </row>
    <row r="51" spans="1:20" ht="14.25" customHeight="1" thickBot="1" x14ac:dyDescent="0.25">
      <c r="A51" s="139" t="str">
        <f>CONCATENATE("R",IF(10*COUNTA(A$10:A50)+10&lt;100,"00",IF(10*COUNTA(A$10:A50)+10&lt;1000,"0","")),10*COUNTA(A$10:A50)+10)</f>
        <v>R0370</v>
      </c>
      <c r="B51" s="173" t="s">
        <v>22</v>
      </c>
      <c r="C51" s="341"/>
      <c r="D51" s="342"/>
      <c r="E51" s="343"/>
      <c r="F51" s="344"/>
      <c r="G51" s="344"/>
      <c r="H51" s="344"/>
      <c r="I51" s="345"/>
      <c r="J51" s="346"/>
      <c r="K51" s="344"/>
      <c r="L51" s="345"/>
      <c r="M51" s="347"/>
      <c r="N51" s="56" t="s">
        <v>193</v>
      </c>
      <c r="O51" s="45" t="str">
        <f t="shared" si="6"/>
        <v>OK</v>
      </c>
      <c r="P51" s="56" t="s">
        <v>342</v>
      </c>
      <c r="Q51" s="45" t="str">
        <f t="shared" si="7"/>
        <v>OK</v>
      </c>
      <c r="R51" s="56" t="s">
        <v>497</v>
      </c>
      <c r="S51" s="45" t="str">
        <f t="shared" si="8"/>
        <v>OK</v>
      </c>
      <c r="T51" s="49"/>
    </row>
    <row r="52" spans="1:20" s="25" customFormat="1" ht="19.5" customHeight="1" x14ac:dyDescent="0.2">
      <c r="A52" s="174"/>
      <c r="B52" s="170" t="s">
        <v>93</v>
      </c>
      <c r="C52" s="327"/>
      <c r="D52" s="328"/>
      <c r="E52" s="329"/>
      <c r="F52" s="330"/>
      <c r="G52" s="330"/>
      <c r="H52" s="330"/>
      <c r="I52" s="331"/>
      <c r="J52" s="332"/>
      <c r="K52" s="330"/>
      <c r="L52" s="331"/>
      <c r="M52" s="333"/>
      <c r="N52" s="56"/>
      <c r="O52" s="50"/>
      <c r="P52" s="60"/>
      <c r="Q52" s="50"/>
      <c r="R52" s="60"/>
      <c r="S52" s="50"/>
      <c r="T52" s="28"/>
    </row>
    <row r="53" spans="1:20" ht="14.25" customHeight="1" x14ac:dyDescent="0.2">
      <c r="A53" s="171" t="str">
        <f>CONCATENATE("R",IF(10*COUNTA(A$10:A52)+10&lt;100,"00",IF(10*COUNTA(A$10:A52)+10&lt;1000,"0","")),10*COUNTA(A$10:A52)+10)</f>
        <v>R0380</v>
      </c>
      <c r="B53" s="175" t="s">
        <v>21</v>
      </c>
      <c r="C53" s="348"/>
      <c r="D53" s="335"/>
      <c r="E53" s="336"/>
      <c r="F53" s="349"/>
      <c r="G53" s="349"/>
      <c r="H53" s="337"/>
      <c r="I53" s="338"/>
      <c r="J53" s="350"/>
      <c r="K53" s="349"/>
      <c r="L53" s="351"/>
      <c r="M53" s="352"/>
      <c r="N53" s="56"/>
      <c r="O53" s="50"/>
      <c r="P53" s="60"/>
      <c r="Q53" s="50"/>
      <c r="R53" s="60"/>
      <c r="S53" s="50"/>
      <c r="T53" s="49"/>
    </row>
    <row r="54" spans="1:20" ht="14.25" customHeight="1" x14ac:dyDescent="0.2">
      <c r="A54" s="139" t="str">
        <f>CONCATENATE("R",IF(10*COUNTA(A$10:A53)+10&lt;100,"00",IF(10*COUNTA(A$10:A53)+10&lt;1000,"0","")),10*COUNTA(A$10:A53)+10)</f>
        <v>R0390</v>
      </c>
      <c r="B54" s="166" t="s">
        <v>66</v>
      </c>
      <c r="C54" s="353"/>
      <c r="D54" s="301"/>
      <c r="E54" s="302"/>
      <c r="F54" s="354"/>
      <c r="G54" s="354"/>
      <c r="H54" s="303"/>
      <c r="I54" s="304"/>
      <c r="J54" s="355"/>
      <c r="K54" s="354"/>
      <c r="L54" s="356"/>
      <c r="M54" s="357"/>
      <c r="N54" s="56" t="s">
        <v>194</v>
      </c>
      <c r="O54" s="45" t="str">
        <f t="shared" ref="O54:O59" si="9">IF(AND($C54+0.5&gt;=$D54+$F54+$G54+$H54+$I54,$C54-0.5&lt;=$D54+$F54+$G54+$H54+$I54),"OK","KO")</f>
        <v>OK</v>
      </c>
      <c r="P54" s="56" t="s">
        <v>343</v>
      </c>
      <c r="Q54" s="45" t="str">
        <f t="shared" ref="Q54:Q59" si="10">IF(AND($C54+0.5&gt;=$J54+$K54+$L54+$M54,$C54-0.5&lt;=$J54+$K54+$L54+$M54),"OK","KO")</f>
        <v>OK</v>
      </c>
      <c r="R54" s="56" t="s">
        <v>498</v>
      </c>
      <c r="S54" s="45" t="str">
        <f t="shared" ref="S54:S59" si="11">IF($D54&gt;=$E54,"OK","KO")</f>
        <v>OK</v>
      </c>
      <c r="T54" s="49"/>
    </row>
    <row r="55" spans="1:20" ht="14.25" customHeight="1" x14ac:dyDescent="0.2">
      <c r="A55" s="139" t="str">
        <f>CONCATENATE("R",IF(10*COUNTA(A$10:A54)+10&lt;100,"00",IF(10*COUNTA(A$10:A54)+10&lt;1000,"0","")),10*COUNTA(A$10:A54)+10)</f>
        <v>R0400</v>
      </c>
      <c r="B55" s="152" t="s">
        <v>69</v>
      </c>
      <c r="C55" s="358"/>
      <c r="D55" s="261"/>
      <c r="E55" s="262"/>
      <c r="F55" s="359"/>
      <c r="G55" s="359"/>
      <c r="H55" s="236"/>
      <c r="I55" s="237"/>
      <c r="J55" s="360"/>
      <c r="K55" s="359"/>
      <c r="L55" s="361"/>
      <c r="M55" s="362"/>
      <c r="N55" s="56" t="s">
        <v>195</v>
      </c>
      <c r="O55" s="45" t="str">
        <f t="shared" si="9"/>
        <v>OK</v>
      </c>
      <c r="P55" s="56" t="s">
        <v>344</v>
      </c>
      <c r="Q55" s="45" t="str">
        <f t="shared" si="10"/>
        <v>OK</v>
      </c>
      <c r="R55" s="56" t="s">
        <v>499</v>
      </c>
      <c r="S55" s="45" t="str">
        <f t="shared" si="11"/>
        <v>OK</v>
      </c>
      <c r="T55" s="49"/>
    </row>
    <row r="56" spans="1:20" ht="14.25" customHeight="1" x14ac:dyDescent="0.2">
      <c r="A56" s="139" t="str">
        <f>CONCATENATE("R",IF(10*COUNTA(A$10:A55)+10&lt;100,"00",IF(10*COUNTA(A$10:A55)+10&lt;1000,"0","")),10*COUNTA(A$10:A55)+10)</f>
        <v>R0410</v>
      </c>
      <c r="B56" s="152" t="s">
        <v>70</v>
      </c>
      <c r="C56" s="358"/>
      <c r="D56" s="261"/>
      <c r="E56" s="262"/>
      <c r="F56" s="359"/>
      <c r="G56" s="359"/>
      <c r="H56" s="236"/>
      <c r="I56" s="237"/>
      <c r="J56" s="360"/>
      <c r="K56" s="359"/>
      <c r="L56" s="361"/>
      <c r="M56" s="362"/>
      <c r="N56" s="56" t="s">
        <v>196</v>
      </c>
      <c r="O56" s="45" t="str">
        <f t="shared" si="9"/>
        <v>OK</v>
      </c>
      <c r="P56" s="56" t="s">
        <v>345</v>
      </c>
      <c r="Q56" s="45" t="str">
        <f t="shared" si="10"/>
        <v>OK</v>
      </c>
      <c r="R56" s="56" t="s">
        <v>500</v>
      </c>
      <c r="S56" s="45" t="str">
        <f t="shared" si="11"/>
        <v>OK</v>
      </c>
      <c r="T56" s="51"/>
    </row>
    <row r="57" spans="1:20" ht="14.25" customHeight="1" x14ac:dyDescent="0.2">
      <c r="A57" s="139" t="str">
        <f>CONCATENATE("R",IF(10*COUNTA(A$10:A56)+10&lt;100,"00",IF(10*COUNTA(A$10:A56)+10&lt;1000,"0","")),10*COUNTA(A$10:A56)+10)</f>
        <v>R0420</v>
      </c>
      <c r="B57" s="152" t="s">
        <v>71</v>
      </c>
      <c r="C57" s="358"/>
      <c r="D57" s="261"/>
      <c r="E57" s="262"/>
      <c r="F57" s="359"/>
      <c r="G57" s="359"/>
      <c r="H57" s="236"/>
      <c r="I57" s="237"/>
      <c r="J57" s="360"/>
      <c r="K57" s="359"/>
      <c r="L57" s="361"/>
      <c r="M57" s="362"/>
      <c r="N57" s="56" t="s">
        <v>197</v>
      </c>
      <c r="O57" s="45" t="str">
        <f t="shared" si="9"/>
        <v>OK</v>
      </c>
      <c r="P57" s="56" t="s">
        <v>346</v>
      </c>
      <c r="Q57" s="45" t="str">
        <f t="shared" si="10"/>
        <v>OK</v>
      </c>
      <c r="R57" s="56" t="s">
        <v>501</v>
      </c>
      <c r="S57" s="45" t="str">
        <f t="shared" si="11"/>
        <v>OK</v>
      </c>
      <c r="T57" s="51"/>
    </row>
    <row r="58" spans="1:20" ht="14.25" customHeight="1" x14ac:dyDescent="0.2">
      <c r="A58" s="139" t="str">
        <f>CONCATENATE("R",IF(10*COUNTA(A$10:A57)+10&lt;100,"00",IF(10*COUNTA(A$10:A57)+10&lt;1000,"0","")),10*COUNTA(A$10:A57)+10)</f>
        <v>R0430</v>
      </c>
      <c r="B58" s="152" t="s">
        <v>72</v>
      </c>
      <c r="C58" s="358"/>
      <c r="D58" s="261"/>
      <c r="E58" s="262"/>
      <c r="F58" s="359"/>
      <c r="G58" s="359"/>
      <c r="H58" s="236"/>
      <c r="I58" s="237"/>
      <c r="J58" s="360"/>
      <c r="K58" s="359"/>
      <c r="L58" s="361"/>
      <c r="M58" s="362"/>
      <c r="N58" s="56" t="s">
        <v>198</v>
      </c>
      <c r="O58" s="45" t="str">
        <f t="shared" si="9"/>
        <v>OK</v>
      </c>
      <c r="P58" s="56" t="s">
        <v>347</v>
      </c>
      <c r="Q58" s="45" t="str">
        <f t="shared" si="10"/>
        <v>OK</v>
      </c>
      <c r="R58" s="56" t="s">
        <v>502</v>
      </c>
      <c r="S58" s="45" t="str">
        <f t="shared" si="11"/>
        <v>OK</v>
      </c>
      <c r="T58" s="49"/>
    </row>
    <row r="59" spans="1:20" ht="14.25" customHeight="1" thickBot="1" x14ac:dyDescent="0.25">
      <c r="A59" s="167" t="str">
        <f>CONCATENATE("R",IF(10*COUNTA(A$10:A58)+10&lt;100,"00",IF(10*COUNTA(A$10:A58)+10&lt;1000,"0","")),10*COUNTA(A$10:A58)+10)</f>
        <v>R0440</v>
      </c>
      <c r="B59" s="173" t="s">
        <v>22</v>
      </c>
      <c r="C59" s="363"/>
      <c r="D59" s="342"/>
      <c r="E59" s="343"/>
      <c r="F59" s="364"/>
      <c r="G59" s="364"/>
      <c r="H59" s="344"/>
      <c r="I59" s="345"/>
      <c r="J59" s="365"/>
      <c r="K59" s="364"/>
      <c r="L59" s="366"/>
      <c r="M59" s="367"/>
      <c r="N59" s="56" t="s">
        <v>199</v>
      </c>
      <c r="O59" s="45" t="str">
        <f t="shared" si="9"/>
        <v>OK</v>
      </c>
      <c r="P59" s="56" t="s">
        <v>348</v>
      </c>
      <c r="Q59" s="45" t="str">
        <f t="shared" si="10"/>
        <v>OK</v>
      </c>
      <c r="R59" s="56" t="s">
        <v>503</v>
      </c>
      <c r="S59" s="45" t="str">
        <f t="shared" si="11"/>
        <v>OK</v>
      </c>
      <c r="T59" s="49"/>
    </row>
    <row r="60" spans="1:20" s="25" customFormat="1" ht="19.5" customHeight="1" x14ac:dyDescent="0.2">
      <c r="A60" s="174"/>
      <c r="B60" s="170" t="s">
        <v>94</v>
      </c>
      <c r="C60" s="327"/>
      <c r="D60" s="328"/>
      <c r="E60" s="329"/>
      <c r="F60" s="330"/>
      <c r="G60" s="330"/>
      <c r="H60" s="330"/>
      <c r="I60" s="331"/>
      <c r="J60" s="332"/>
      <c r="K60" s="330"/>
      <c r="L60" s="331"/>
      <c r="M60" s="333"/>
      <c r="N60" s="56"/>
      <c r="O60" s="50"/>
      <c r="P60" s="60"/>
      <c r="Q60" s="50"/>
      <c r="R60" s="60"/>
      <c r="S60" s="50"/>
      <c r="T60" s="49"/>
    </row>
    <row r="61" spans="1:20" ht="14.25" customHeight="1" x14ac:dyDescent="0.2">
      <c r="A61" s="171" t="str">
        <f>CONCATENATE("R",IF(10*COUNTA(A$10:A60)+10&lt;100,"00",IF(10*COUNTA(A$10:A60)+10&lt;1000,"0","")),10*COUNTA(A$10:A60)+10)</f>
        <v>R0450</v>
      </c>
      <c r="B61" s="175" t="s">
        <v>14</v>
      </c>
      <c r="C61" s="483"/>
      <c r="D61" s="484"/>
      <c r="E61" s="483"/>
      <c r="F61" s="484"/>
      <c r="G61" s="483"/>
      <c r="H61" s="484"/>
      <c r="I61" s="483"/>
      <c r="J61" s="484"/>
      <c r="K61" s="483"/>
      <c r="L61" s="484"/>
      <c r="M61" s="483"/>
      <c r="N61" s="56"/>
      <c r="O61" s="50"/>
      <c r="P61" s="60"/>
      <c r="Q61" s="50"/>
      <c r="R61" s="60"/>
      <c r="S61" s="50"/>
      <c r="T61" s="28"/>
    </row>
    <row r="62" spans="1:20" ht="14.25" customHeight="1" x14ac:dyDescent="0.2">
      <c r="A62" s="139" t="str">
        <f>CONCATENATE("R",IF(10*COUNTA(A$10:A61)+10&lt;100,"00",IF(10*COUNTA(A$10:A61)+10&lt;1000,"0","")),10*COUNTA(A$10:A61)+10)</f>
        <v>R0460</v>
      </c>
      <c r="B62" s="166" t="s">
        <v>67</v>
      </c>
      <c r="C62" s="353"/>
      <c r="D62" s="301"/>
      <c r="E62" s="302"/>
      <c r="F62" s="354"/>
      <c r="G62" s="354"/>
      <c r="H62" s="303"/>
      <c r="I62" s="304"/>
      <c r="J62" s="355"/>
      <c r="K62" s="354"/>
      <c r="L62" s="356"/>
      <c r="M62" s="357"/>
      <c r="N62" s="56" t="s">
        <v>200</v>
      </c>
      <c r="O62" s="45" t="str">
        <f t="shared" ref="O62:O68" si="12">IF(AND($C62+0.5&gt;=$D62+$F62+$G62+$H62+$I62,$C62-0.5&lt;=$D62+$F62+$G62+$H62+$I62),"OK","KO")</f>
        <v>OK</v>
      </c>
      <c r="P62" s="56" t="s">
        <v>349</v>
      </c>
      <c r="Q62" s="45" t="str">
        <f t="shared" ref="Q62:Q68" si="13">IF(AND($C62+0.5&gt;=$J62+$K62+$L62+$M62,$C62-0.5&lt;=$J62+$K62+$L62+$M62),"OK","KO")</f>
        <v>OK</v>
      </c>
      <c r="R62" s="56" t="s">
        <v>504</v>
      </c>
      <c r="S62" s="45" t="str">
        <f t="shared" ref="S62:S68" si="14">IF($D62&gt;=$E62,"OK","KO")</f>
        <v>OK</v>
      </c>
      <c r="T62" s="49"/>
    </row>
    <row r="63" spans="1:20" ht="14.25" customHeight="1" x14ac:dyDescent="0.2">
      <c r="A63" s="139" t="str">
        <f>CONCATENATE("R",IF(10*COUNTA(A$10:A62)+10&lt;100,"00",IF(10*COUNTA(A$10:A62)+10&lt;1000,"0","")),10*COUNTA(A$10:A62)+10)</f>
        <v>R0470</v>
      </c>
      <c r="B63" s="152" t="s">
        <v>73</v>
      </c>
      <c r="C63" s="358"/>
      <c r="D63" s="261"/>
      <c r="E63" s="262"/>
      <c r="F63" s="359"/>
      <c r="G63" s="359"/>
      <c r="H63" s="236"/>
      <c r="I63" s="237"/>
      <c r="J63" s="360"/>
      <c r="K63" s="359"/>
      <c r="L63" s="361"/>
      <c r="M63" s="362"/>
      <c r="N63" s="56" t="s">
        <v>201</v>
      </c>
      <c r="O63" s="45" t="str">
        <f t="shared" si="12"/>
        <v>OK</v>
      </c>
      <c r="P63" s="56" t="s">
        <v>350</v>
      </c>
      <c r="Q63" s="45" t="str">
        <f t="shared" si="13"/>
        <v>OK</v>
      </c>
      <c r="R63" s="56" t="s">
        <v>505</v>
      </c>
      <c r="S63" s="45" t="str">
        <f t="shared" si="14"/>
        <v>OK</v>
      </c>
      <c r="T63" s="49"/>
    </row>
    <row r="64" spans="1:20" s="34" customFormat="1" ht="14.25" customHeight="1" x14ac:dyDescent="0.2">
      <c r="A64" s="139" t="str">
        <f>CONCATENATE("R",IF(10*COUNTA(A$10:A63)+10&lt;100,"00",IF(10*COUNTA(A$10:A63)+10&lt;1000,"0","")),10*COUNTA(A$10:A63)+10)</f>
        <v>R0480</v>
      </c>
      <c r="B64" s="152" t="s">
        <v>74</v>
      </c>
      <c r="C64" s="358"/>
      <c r="D64" s="261"/>
      <c r="E64" s="262"/>
      <c r="F64" s="359"/>
      <c r="G64" s="359"/>
      <c r="H64" s="236"/>
      <c r="I64" s="237"/>
      <c r="J64" s="360"/>
      <c r="K64" s="359"/>
      <c r="L64" s="361"/>
      <c r="M64" s="362"/>
      <c r="N64" s="56" t="s">
        <v>202</v>
      </c>
      <c r="O64" s="45" t="str">
        <f t="shared" si="12"/>
        <v>OK</v>
      </c>
      <c r="P64" s="56" t="s">
        <v>351</v>
      </c>
      <c r="Q64" s="45" t="str">
        <f t="shared" si="13"/>
        <v>OK</v>
      </c>
      <c r="R64" s="56" t="s">
        <v>506</v>
      </c>
      <c r="S64" s="45" t="str">
        <f t="shared" si="14"/>
        <v>OK</v>
      </c>
      <c r="T64" s="49"/>
    </row>
    <row r="65" spans="1:20" s="34" customFormat="1" ht="14.25" customHeight="1" x14ac:dyDescent="0.2">
      <c r="A65" s="139" t="str">
        <f>CONCATENATE("R",IF(10*COUNTA(A$10:A64)+10&lt;100,"00",IF(10*COUNTA(A$10:A64)+10&lt;1000,"0","")),10*COUNTA(A$10:A64)+10)</f>
        <v>R0490</v>
      </c>
      <c r="B65" s="152" t="s">
        <v>75</v>
      </c>
      <c r="C65" s="358"/>
      <c r="D65" s="261"/>
      <c r="E65" s="262"/>
      <c r="F65" s="359"/>
      <c r="G65" s="359"/>
      <c r="H65" s="236"/>
      <c r="I65" s="237"/>
      <c r="J65" s="360"/>
      <c r="K65" s="359"/>
      <c r="L65" s="361"/>
      <c r="M65" s="362"/>
      <c r="N65" s="56" t="s">
        <v>203</v>
      </c>
      <c r="O65" s="45" t="str">
        <f t="shared" si="12"/>
        <v>OK</v>
      </c>
      <c r="P65" s="56" t="s">
        <v>352</v>
      </c>
      <c r="Q65" s="45" t="str">
        <f t="shared" si="13"/>
        <v>OK</v>
      </c>
      <c r="R65" s="56" t="s">
        <v>507</v>
      </c>
      <c r="S65" s="45" t="str">
        <f t="shared" si="14"/>
        <v>OK</v>
      </c>
      <c r="T65" s="49"/>
    </row>
    <row r="66" spans="1:20" ht="14.25" customHeight="1" x14ac:dyDescent="0.2">
      <c r="A66" s="139" t="str">
        <f>CONCATENATE("R",IF(10*COUNTA(A$10:A65)+10&lt;100,"00",IF(10*COUNTA(A$10:A65)+10&lt;1000,"0","")),10*COUNTA(A$10:A65)+10)</f>
        <v>R0500</v>
      </c>
      <c r="B66" s="152" t="s">
        <v>82</v>
      </c>
      <c r="C66" s="358"/>
      <c r="D66" s="261"/>
      <c r="E66" s="262"/>
      <c r="F66" s="359"/>
      <c r="G66" s="359"/>
      <c r="H66" s="236"/>
      <c r="I66" s="237"/>
      <c r="J66" s="360"/>
      <c r="K66" s="359"/>
      <c r="L66" s="361"/>
      <c r="M66" s="362"/>
      <c r="N66" s="56" t="s">
        <v>204</v>
      </c>
      <c r="O66" s="45" t="str">
        <f t="shared" si="12"/>
        <v>OK</v>
      </c>
      <c r="P66" s="56" t="s">
        <v>353</v>
      </c>
      <c r="Q66" s="45" t="str">
        <f t="shared" si="13"/>
        <v>OK</v>
      </c>
      <c r="R66" s="56" t="s">
        <v>508</v>
      </c>
      <c r="S66" s="45" t="str">
        <f t="shared" si="14"/>
        <v>OK</v>
      </c>
      <c r="T66" s="49"/>
    </row>
    <row r="67" spans="1:20" ht="14.25" customHeight="1" x14ac:dyDescent="0.2">
      <c r="A67" s="139" t="str">
        <f>CONCATENATE("R",IF(10*COUNTA(A$10:A66)+10&lt;100,"00",IF(10*COUNTA(A$10:A66)+10&lt;1000,"0","")),10*COUNTA(A$10:A66)+10)</f>
        <v>R0510</v>
      </c>
      <c r="B67" s="152" t="s">
        <v>76</v>
      </c>
      <c r="C67" s="358"/>
      <c r="D67" s="261"/>
      <c r="E67" s="262"/>
      <c r="F67" s="359"/>
      <c r="G67" s="359"/>
      <c r="H67" s="236"/>
      <c r="I67" s="237"/>
      <c r="J67" s="360"/>
      <c r="K67" s="359"/>
      <c r="L67" s="361"/>
      <c r="M67" s="362"/>
      <c r="N67" s="56" t="s">
        <v>205</v>
      </c>
      <c r="O67" s="45" t="str">
        <f t="shared" si="12"/>
        <v>OK</v>
      </c>
      <c r="P67" s="56" t="s">
        <v>354</v>
      </c>
      <c r="Q67" s="45" t="str">
        <f t="shared" si="13"/>
        <v>OK</v>
      </c>
      <c r="R67" s="56" t="s">
        <v>509</v>
      </c>
      <c r="S67" s="45" t="str">
        <f t="shared" si="14"/>
        <v>OK</v>
      </c>
      <c r="T67" s="49"/>
    </row>
    <row r="68" spans="1:20" ht="14.25" customHeight="1" thickBot="1" x14ac:dyDescent="0.25">
      <c r="A68" s="167" t="str">
        <f>CONCATENATE("R",IF(10*COUNTA(A$10:A67)+10&lt;100,"00",IF(10*COUNTA(A$10:A67)+10&lt;1000,"0","")),10*COUNTA(A$10:A67)+10)</f>
        <v>R0520</v>
      </c>
      <c r="B68" s="173" t="s">
        <v>22</v>
      </c>
      <c r="C68" s="363"/>
      <c r="D68" s="342"/>
      <c r="E68" s="343"/>
      <c r="F68" s="364"/>
      <c r="G68" s="364"/>
      <c r="H68" s="344"/>
      <c r="I68" s="345"/>
      <c r="J68" s="365"/>
      <c r="K68" s="364"/>
      <c r="L68" s="366"/>
      <c r="M68" s="367"/>
      <c r="N68" s="56" t="s">
        <v>206</v>
      </c>
      <c r="O68" s="45" t="str">
        <f t="shared" si="12"/>
        <v>OK</v>
      </c>
      <c r="P68" s="56" t="s">
        <v>355</v>
      </c>
      <c r="Q68" s="45" t="str">
        <f t="shared" si="13"/>
        <v>OK</v>
      </c>
      <c r="R68" s="56" t="s">
        <v>510</v>
      </c>
      <c r="S68" s="45" t="str">
        <f t="shared" si="14"/>
        <v>OK</v>
      </c>
      <c r="T68" s="51"/>
    </row>
    <row r="69" spans="1:20" s="25" customFormat="1" ht="19.5" customHeight="1" x14ac:dyDescent="0.2">
      <c r="A69" s="174"/>
      <c r="B69" s="170" t="s">
        <v>95</v>
      </c>
      <c r="C69" s="327"/>
      <c r="D69" s="328"/>
      <c r="E69" s="329"/>
      <c r="F69" s="330"/>
      <c r="G69" s="330"/>
      <c r="H69" s="330"/>
      <c r="I69" s="331"/>
      <c r="J69" s="332"/>
      <c r="K69" s="330"/>
      <c r="L69" s="331"/>
      <c r="M69" s="333"/>
      <c r="N69" s="56"/>
      <c r="O69" s="50"/>
      <c r="P69" s="60"/>
      <c r="Q69" s="50"/>
      <c r="R69" s="60"/>
      <c r="S69" s="50"/>
      <c r="T69" s="51"/>
    </row>
    <row r="70" spans="1:20" ht="14.25" customHeight="1" x14ac:dyDescent="0.2">
      <c r="A70" s="171" t="str">
        <f>CONCATENATE("R",IF(10*COUNTA(A$10:A69)+10&lt;100,"00",IF(10*COUNTA(A$10:A69)+10&lt;1000,"0","")),10*COUNTA(A$10:A69)+10)</f>
        <v>R0530</v>
      </c>
      <c r="B70" s="175" t="s">
        <v>15</v>
      </c>
      <c r="C70" s="348"/>
      <c r="D70" s="335"/>
      <c r="E70" s="336"/>
      <c r="F70" s="349"/>
      <c r="G70" s="349"/>
      <c r="H70" s="337"/>
      <c r="I70" s="338"/>
      <c r="J70" s="350"/>
      <c r="K70" s="349"/>
      <c r="L70" s="351"/>
      <c r="M70" s="352"/>
      <c r="N70" s="56"/>
      <c r="O70" s="50"/>
      <c r="P70" s="60"/>
      <c r="Q70" s="50"/>
      <c r="R70" s="60"/>
      <c r="S70" s="50"/>
      <c r="T70" s="51"/>
    </row>
    <row r="71" spans="1:20" ht="14.25" customHeight="1" x14ac:dyDescent="0.2">
      <c r="A71" s="139" t="str">
        <f>CONCATENATE("R",IF(10*COUNTA(A$10:A70)+10&lt;100,"00",IF(10*COUNTA(A$10:A70)+10&lt;1000,"0","")),10*COUNTA(A$10:A70)+10)</f>
        <v>R0540</v>
      </c>
      <c r="B71" s="166" t="s">
        <v>68</v>
      </c>
      <c r="C71" s="353"/>
      <c r="D71" s="301"/>
      <c r="E71" s="302"/>
      <c r="F71" s="354"/>
      <c r="G71" s="354"/>
      <c r="H71" s="303"/>
      <c r="I71" s="304"/>
      <c r="J71" s="355"/>
      <c r="K71" s="354"/>
      <c r="L71" s="356"/>
      <c r="M71" s="357"/>
      <c r="N71" s="56" t="s">
        <v>207</v>
      </c>
      <c r="O71" s="45" t="str">
        <f t="shared" ref="O71:O83" si="15">IF(AND($C71+0.5&gt;=$D71+$F71+$G71+$H71+$I71,$C71-0.5&lt;=$D71+$F71+$G71+$H71+$I71),"OK","KO")</f>
        <v>OK</v>
      </c>
      <c r="P71" s="56" t="s">
        <v>356</v>
      </c>
      <c r="Q71" s="45" t="str">
        <f t="shared" ref="Q71:Q83" si="16">IF(AND($C71+0.5&gt;=$J71+$K71+$L71+$M71,$C71-0.5&lt;=$J71+$K71+$L71+$M71),"OK","KO")</f>
        <v>OK</v>
      </c>
      <c r="R71" s="56" t="s">
        <v>511</v>
      </c>
      <c r="S71" s="45" t="str">
        <f t="shared" ref="S71:S83" si="17">IF($D71&gt;=$E71,"OK","KO")</f>
        <v>OK</v>
      </c>
      <c r="T71" s="51"/>
    </row>
    <row r="72" spans="1:20" ht="14.25" customHeight="1" x14ac:dyDescent="0.2">
      <c r="A72" s="139" t="str">
        <f>CONCATENATE("R",IF(10*COUNTA(A$10:A71)+10&lt;100,"00",IF(10*COUNTA(A$10:A71)+10&lt;1000,"0","")),10*COUNTA(A$10:A71)+10)</f>
        <v>R0550</v>
      </c>
      <c r="B72" s="152" t="s">
        <v>77</v>
      </c>
      <c r="C72" s="358"/>
      <c r="D72" s="261"/>
      <c r="E72" s="262"/>
      <c r="F72" s="359"/>
      <c r="G72" s="359"/>
      <c r="H72" s="236"/>
      <c r="I72" s="237"/>
      <c r="J72" s="360"/>
      <c r="K72" s="359"/>
      <c r="L72" s="361"/>
      <c r="M72" s="362"/>
      <c r="N72" s="56" t="s">
        <v>208</v>
      </c>
      <c r="O72" s="45" t="str">
        <f t="shared" si="15"/>
        <v>OK</v>
      </c>
      <c r="P72" s="56" t="s">
        <v>357</v>
      </c>
      <c r="Q72" s="45" t="str">
        <f t="shared" si="16"/>
        <v>OK</v>
      </c>
      <c r="R72" s="56" t="s">
        <v>512</v>
      </c>
      <c r="S72" s="45" t="str">
        <f t="shared" si="17"/>
        <v>OK</v>
      </c>
      <c r="T72" s="51"/>
    </row>
    <row r="73" spans="1:20" ht="14.25" customHeight="1" x14ac:dyDescent="0.2">
      <c r="A73" s="139" t="str">
        <f>CONCATENATE("R",IF(10*COUNTA(A$10:A72)+10&lt;100,"00",IF(10*COUNTA(A$10:A72)+10&lt;1000,"0","")),10*COUNTA(A$10:A72)+10)</f>
        <v>R0560</v>
      </c>
      <c r="B73" s="152" t="s">
        <v>78</v>
      </c>
      <c r="C73" s="358"/>
      <c r="D73" s="261"/>
      <c r="E73" s="262"/>
      <c r="F73" s="359"/>
      <c r="G73" s="359"/>
      <c r="H73" s="236"/>
      <c r="I73" s="237"/>
      <c r="J73" s="360"/>
      <c r="K73" s="359"/>
      <c r="L73" s="361"/>
      <c r="M73" s="362"/>
      <c r="N73" s="56" t="s">
        <v>209</v>
      </c>
      <c r="O73" s="45" t="str">
        <f t="shared" si="15"/>
        <v>OK</v>
      </c>
      <c r="P73" s="56" t="s">
        <v>358</v>
      </c>
      <c r="Q73" s="45" t="str">
        <f t="shared" si="16"/>
        <v>OK</v>
      </c>
      <c r="R73" s="56" t="s">
        <v>513</v>
      </c>
      <c r="S73" s="45" t="str">
        <f t="shared" si="17"/>
        <v>OK</v>
      </c>
      <c r="T73" s="51"/>
    </row>
    <row r="74" spans="1:20" ht="14.25" customHeight="1" x14ac:dyDescent="0.2">
      <c r="A74" s="139" t="str">
        <f>CONCATENATE("R",IF(10*COUNTA(A$10:A73)+10&lt;100,"00",IF(10*COUNTA(A$10:A73)+10&lt;1000,"0","")),10*COUNTA(A$10:A73)+10)</f>
        <v>R0570</v>
      </c>
      <c r="B74" s="152" t="s">
        <v>79</v>
      </c>
      <c r="C74" s="358"/>
      <c r="D74" s="261"/>
      <c r="E74" s="262"/>
      <c r="F74" s="359"/>
      <c r="G74" s="359"/>
      <c r="H74" s="236"/>
      <c r="I74" s="237"/>
      <c r="J74" s="360"/>
      <c r="K74" s="359"/>
      <c r="L74" s="361"/>
      <c r="M74" s="362"/>
      <c r="N74" s="56" t="s">
        <v>210</v>
      </c>
      <c r="O74" s="45" t="str">
        <f t="shared" si="15"/>
        <v>OK</v>
      </c>
      <c r="P74" s="56" t="s">
        <v>359</v>
      </c>
      <c r="Q74" s="45" t="str">
        <f t="shared" si="16"/>
        <v>OK</v>
      </c>
      <c r="R74" s="56" t="s">
        <v>514</v>
      </c>
      <c r="S74" s="45" t="str">
        <f t="shared" si="17"/>
        <v>OK</v>
      </c>
      <c r="T74" s="51"/>
    </row>
    <row r="75" spans="1:20" ht="14.25" customHeight="1" x14ac:dyDescent="0.2">
      <c r="A75" s="139" t="str">
        <f>CONCATENATE("R",IF(10*COUNTA(A$10:A74)+10&lt;100,"00",IF(10*COUNTA(A$10:A74)+10&lt;1000,"0","")),10*COUNTA(A$10:A74)+10)</f>
        <v>R0580</v>
      </c>
      <c r="B75" s="152" t="s">
        <v>80</v>
      </c>
      <c r="C75" s="368"/>
      <c r="D75" s="264"/>
      <c r="E75" s="265"/>
      <c r="F75" s="369"/>
      <c r="G75" s="369"/>
      <c r="H75" s="266"/>
      <c r="I75" s="267"/>
      <c r="J75" s="370"/>
      <c r="K75" s="369"/>
      <c r="L75" s="371"/>
      <c r="M75" s="372"/>
      <c r="N75" s="56" t="s">
        <v>211</v>
      </c>
      <c r="O75" s="45" t="str">
        <f t="shared" si="15"/>
        <v>OK</v>
      </c>
      <c r="P75" s="56" t="s">
        <v>360</v>
      </c>
      <c r="Q75" s="45" t="str">
        <f t="shared" si="16"/>
        <v>OK</v>
      </c>
      <c r="R75" s="56" t="s">
        <v>515</v>
      </c>
      <c r="S75" s="45" t="str">
        <f t="shared" si="17"/>
        <v>OK</v>
      </c>
      <c r="T75" s="49"/>
    </row>
    <row r="76" spans="1:20" s="34" customFormat="1" ht="14.25" customHeight="1" x14ac:dyDescent="0.2">
      <c r="A76" s="139" t="str">
        <f>CONCATENATE("R",IF(10*COUNTA(A$10:A75)+10&lt;100,"00",IF(10*COUNTA(A$10:A75)+10&lt;1000,"0","")),10*COUNTA(A$10:A75)+10)</f>
        <v>R0590</v>
      </c>
      <c r="B76" s="152" t="s">
        <v>83</v>
      </c>
      <c r="C76" s="368"/>
      <c r="D76" s="264"/>
      <c r="E76" s="265"/>
      <c r="F76" s="369"/>
      <c r="G76" s="369"/>
      <c r="H76" s="266"/>
      <c r="I76" s="267"/>
      <c r="J76" s="370"/>
      <c r="K76" s="369"/>
      <c r="L76" s="371"/>
      <c r="M76" s="372"/>
      <c r="N76" s="56" t="s">
        <v>212</v>
      </c>
      <c r="O76" s="45" t="str">
        <f t="shared" si="15"/>
        <v>OK</v>
      </c>
      <c r="P76" s="56" t="s">
        <v>361</v>
      </c>
      <c r="Q76" s="45" t="str">
        <f t="shared" si="16"/>
        <v>OK</v>
      </c>
      <c r="R76" s="56" t="s">
        <v>516</v>
      </c>
      <c r="S76" s="45" t="str">
        <f t="shared" si="17"/>
        <v>OK</v>
      </c>
      <c r="T76" s="28"/>
    </row>
    <row r="77" spans="1:20" s="34" customFormat="1" ht="14.25" customHeight="1" x14ac:dyDescent="0.2">
      <c r="A77" s="139" t="str">
        <f>CONCATENATE("R",IF(10*COUNTA(A$10:A76)+10&lt;100,"00",IF(10*COUNTA(A$10:A76)+10&lt;1000,"0","")),10*COUNTA(A$10:A76)+10)</f>
        <v>R0600</v>
      </c>
      <c r="B77" s="152" t="s">
        <v>84</v>
      </c>
      <c r="C77" s="368"/>
      <c r="D77" s="264"/>
      <c r="E77" s="265"/>
      <c r="F77" s="369"/>
      <c r="G77" s="369"/>
      <c r="H77" s="266"/>
      <c r="I77" s="267"/>
      <c r="J77" s="370"/>
      <c r="K77" s="369"/>
      <c r="L77" s="371"/>
      <c r="M77" s="372"/>
      <c r="N77" s="56" t="s">
        <v>213</v>
      </c>
      <c r="O77" s="45" t="str">
        <f t="shared" si="15"/>
        <v>OK</v>
      </c>
      <c r="P77" s="56" t="s">
        <v>362</v>
      </c>
      <c r="Q77" s="45" t="str">
        <f t="shared" si="16"/>
        <v>OK</v>
      </c>
      <c r="R77" s="56" t="s">
        <v>517</v>
      </c>
      <c r="S77" s="45" t="str">
        <f t="shared" si="17"/>
        <v>OK</v>
      </c>
      <c r="T77" s="49"/>
    </row>
    <row r="78" spans="1:20" s="34" customFormat="1" ht="14.25" customHeight="1" x14ac:dyDescent="0.2">
      <c r="A78" s="139" t="str">
        <f>CONCATENATE("R",IF(10*COUNTA(A$10:A77)+10&lt;100,"00",IF(10*COUNTA(A$10:A77)+10&lt;1000,"0","")),10*COUNTA(A$10:A77)+10)</f>
        <v>R0610</v>
      </c>
      <c r="B78" s="152" t="s">
        <v>85</v>
      </c>
      <c r="C78" s="368"/>
      <c r="D78" s="264"/>
      <c r="E78" s="265"/>
      <c r="F78" s="369"/>
      <c r="G78" s="369"/>
      <c r="H78" s="266"/>
      <c r="I78" s="267"/>
      <c r="J78" s="370"/>
      <c r="K78" s="369"/>
      <c r="L78" s="371"/>
      <c r="M78" s="372"/>
      <c r="N78" s="56" t="s">
        <v>214</v>
      </c>
      <c r="O78" s="45" t="str">
        <f t="shared" si="15"/>
        <v>OK</v>
      </c>
      <c r="P78" s="56" t="s">
        <v>363</v>
      </c>
      <c r="Q78" s="45" t="str">
        <f t="shared" si="16"/>
        <v>OK</v>
      </c>
      <c r="R78" s="56" t="s">
        <v>518</v>
      </c>
      <c r="S78" s="45" t="str">
        <f t="shared" si="17"/>
        <v>OK</v>
      </c>
      <c r="T78" s="49"/>
    </row>
    <row r="79" spans="1:20" s="34" customFormat="1" ht="14.25" customHeight="1" x14ac:dyDescent="0.2">
      <c r="A79" s="139" t="str">
        <f>CONCATENATE("R",IF(10*COUNTA(A$10:A78)+10&lt;100,"00",IF(10*COUNTA(A$10:A78)+10&lt;1000,"0","")),10*COUNTA(A$10:A78)+10)</f>
        <v>R0620</v>
      </c>
      <c r="B79" s="152" t="s">
        <v>86</v>
      </c>
      <c r="C79" s="368"/>
      <c r="D79" s="264"/>
      <c r="E79" s="265"/>
      <c r="F79" s="369"/>
      <c r="G79" s="369"/>
      <c r="H79" s="266"/>
      <c r="I79" s="267"/>
      <c r="J79" s="370"/>
      <c r="K79" s="369"/>
      <c r="L79" s="371"/>
      <c r="M79" s="372"/>
      <c r="N79" s="56" t="s">
        <v>215</v>
      </c>
      <c r="O79" s="45" t="str">
        <f t="shared" si="15"/>
        <v>OK</v>
      </c>
      <c r="P79" s="56" t="s">
        <v>364</v>
      </c>
      <c r="Q79" s="45" t="str">
        <f t="shared" si="16"/>
        <v>OK</v>
      </c>
      <c r="R79" s="56" t="s">
        <v>519</v>
      </c>
      <c r="S79" s="45" t="str">
        <f t="shared" si="17"/>
        <v>OK</v>
      </c>
      <c r="T79" s="49"/>
    </row>
    <row r="80" spans="1:20" s="34" customFormat="1" ht="14.25" customHeight="1" x14ac:dyDescent="0.2">
      <c r="A80" s="139" t="str">
        <f>CONCATENATE("R",IF(10*COUNTA(A$10:A79)+10&lt;100,"00",IF(10*COUNTA(A$10:A79)+10&lt;1000,"0","")),10*COUNTA(A$10:A79)+10)</f>
        <v>R0630</v>
      </c>
      <c r="B80" s="152" t="s">
        <v>116</v>
      </c>
      <c r="C80" s="368"/>
      <c r="D80" s="264"/>
      <c r="E80" s="265"/>
      <c r="F80" s="369"/>
      <c r="G80" s="369"/>
      <c r="H80" s="266"/>
      <c r="I80" s="267"/>
      <c r="J80" s="370"/>
      <c r="K80" s="369"/>
      <c r="L80" s="371"/>
      <c r="M80" s="372"/>
      <c r="N80" s="56" t="s">
        <v>216</v>
      </c>
      <c r="O80" s="45" t="str">
        <f t="shared" si="15"/>
        <v>OK</v>
      </c>
      <c r="P80" s="56" t="s">
        <v>365</v>
      </c>
      <c r="Q80" s="45" t="str">
        <f t="shared" si="16"/>
        <v>OK</v>
      </c>
      <c r="R80" s="56" t="s">
        <v>520</v>
      </c>
      <c r="S80" s="45" t="str">
        <f t="shared" si="17"/>
        <v>OK</v>
      </c>
      <c r="T80" s="49"/>
    </row>
    <row r="81" spans="1:20" s="34" customFormat="1" ht="14.25" customHeight="1" x14ac:dyDescent="0.2">
      <c r="A81" s="139" t="str">
        <f>CONCATENATE("R",IF(10*COUNTA(A$10:A80)+10&lt;100,"00",IF(10*COUNTA(A$10:A80)+10&lt;1000,"0","")),10*COUNTA(A$10:A80)+10)</f>
        <v>R0640</v>
      </c>
      <c r="B81" s="152" t="s">
        <v>117</v>
      </c>
      <c r="C81" s="368"/>
      <c r="D81" s="264"/>
      <c r="E81" s="265"/>
      <c r="F81" s="369"/>
      <c r="G81" s="369"/>
      <c r="H81" s="266"/>
      <c r="I81" s="267"/>
      <c r="J81" s="370"/>
      <c r="K81" s="369"/>
      <c r="L81" s="371"/>
      <c r="M81" s="372"/>
      <c r="N81" s="56" t="s">
        <v>217</v>
      </c>
      <c r="O81" s="45" t="str">
        <f t="shared" si="15"/>
        <v>OK</v>
      </c>
      <c r="P81" s="56" t="s">
        <v>366</v>
      </c>
      <c r="Q81" s="45" t="str">
        <f t="shared" si="16"/>
        <v>OK</v>
      </c>
      <c r="R81" s="56" t="s">
        <v>521</v>
      </c>
      <c r="S81" s="45" t="str">
        <f t="shared" si="17"/>
        <v>OK</v>
      </c>
      <c r="T81" s="49"/>
    </row>
    <row r="82" spans="1:20" s="34" customFormat="1" ht="14.25" customHeight="1" x14ac:dyDescent="0.2">
      <c r="A82" s="139" t="str">
        <f>CONCATENATE("R",IF(10*COUNTA(A$10:A81)+10&lt;100,"00",IF(10*COUNTA(A$10:A81)+10&lt;1000,"0","")),10*COUNTA(A$10:A81)+10)</f>
        <v>R0650</v>
      </c>
      <c r="B82" s="152" t="s">
        <v>118</v>
      </c>
      <c r="C82" s="368"/>
      <c r="D82" s="264"/>
      <c r="E82" s="265"/>
      <c r="F82" s="369"/>
      <c r="G82" s="369"/>
      <c r="H82" s="266"/>
      <c r="I82" s="267"/>
      <c r="J82" s="370"/>
      <c r="K82" s="369"/>
      <c r="L82" s="371"/>
      <c r="M82" s="372"/>
      <c r="N82" s="56" t="s">
        <v>218</v>
      </c>
      <c r="O82" s="45" t="str">
        <f t="shared" si="15"/>
        <v>OK</v>
      </c>
      <c r="P82" s="56" t="s">
        <v>367</v>
      </c>
      <c r="Q82" s="45" t="str">
        <f t="shared" si="16"/>
        <v>OK</v>
      </c>
      <c r="R82" s="56" t="s">
        <v>522</v>
      </c>
      <c r="S82" s="45" t="str">
        <f t="shared" si="17"/>
        <v>OK</v>
      </c>
      <c r="T82" s="49"/>
    </row>
    <row r="83" spans="1:20" ht="14.25" customHeight="1" thickBot="1" x14ac:dyDescent="0.25">
      <c r="A83" s="167" t="str">
        <f>CONCATENATE("R",IF(10*COUNTA(A$10:A82)+10&lt;100,"00",IF(10*COUNTA(A$10:A82)+10&lt;1000,"0","")),10*COUNTA(A$10:A82)+10)</f>
        <v>R0660</v>
      </c>
      <c r="B83" s="173" t="s">
        <v>22</v>
      </c>
      <c r="C83" s="363"/>
      <c r="D83" s="342"/>
      <c r="E83" s="343"/>
      <c r="F83" s="364"/>
      <c r="G83" s="364"/>
      <c r="H83" s="344"/>
      <c r="I83" s="345"/>
      <c r="J83" s="365"/>
      <c r="K83" s="364"/>
      <c r="L83" s="366"/>
      <c r="M83" s="367"/>
      <c r="N83" s="56" t="s">
        <v>219</v>
      </c>
      <c r="O83" s="45" t="str">
        <f t="shared" si="15"/>
        <v>OK</v>
      </c>
      <c r="P83" s="56" t="s">
        <v>368</v>
      </c>
      <c r="Q83" s="45" t="str">
        <f t="shared" si="16"/>
        <v>OK</v>
      </c>
      <c r="R83" s="56" t="s">
        <v>523</v>
      </c>
      <c r="S83" s="45" t="str">
        <f t="shared" si="17"/>
        <v>OK</v>
      </c>
      <c r="T83" s="49"/>
    </row>
    <row r="84" spans="1:20" s="25" customFormat="1" ht="19.5" customHeight="1" x14ac:dyDescent="0.2">
      <c r="A84" s="174"/>
      <c r="B84" s="170" t="s">
        <v>96</v>
      </c>
      <c r="C84" s="327"/>
      <c r="D84" s="328"/>
      <c r="E84" s="329"/>
      <c r="F84" s="330"/>
      <c r="G84" s="330"/>
      <c r="H84" s="330"/>
      <c r="I84" s="331"/>
      <c r="J84" s="332"/>
      <c r="K84" s="330"/>
      <c r="L84" s="331"/>
      <c r="M84" s="333"/>
      <c r="N84" s="56"/>
      <c r="O84" s="50"/>
      <c r="P84" s="60"/>
      <c r="Q84" s="50"/>
      <c r="R84" s="60"/>
      <c r="S84" s="50"/>
      <c r="T84" s="28"/>
    </row>
    <row r="85" spans="1:20" ht="14.25" customHeight="1" x14ac:dyDescent="0.2">
      <c r="A85" s="171" t="str">
        <f>CONCATENATE("R",IF(10*COUNTA(A$10:A84)+10&lt;100,"00",IF(10*COUNTA(A$10:A84)+10&lt;1000,"0","")),10*COUNTA(A$10:A84)+10)</f>
        <v>R0670</v>
      </c>
      <c r="B85" s="175" t="s">
        <v>14</v>
      </c>
      <c r="C85" s="483"/>
      <c r="D85" s="484"/>
      <c r="E85" s="483"/>
      <c r="F85" s="484"/>
      <c r="G85" s="483"/>
      <c r="H85" s="484"/>
      <c r="I85" s="483"/>
      <c r="J85" s="484"/>
      <c r="K85" s="483"/>
      <c r="L85" s="484"/>
      <c r="M85" s="483"/>
      <c r="N85" s="56"/>
      <c r="O85" s="50"/>
      <c r="P85" s="60"/>
      <c r="Q85" s="50"/>
      <c r="R85" s="60"/>
      <c r="S85" s="50"/>
      <c r="T85" s="28"/>
    </row>
    <row r="86" spans="1:20" ht="14.25" customHeight="1" x14ac:dyDescent="0.2">
      <c r="A86" s="139" t="str">
        <f>CONCATENATE("R",IF(10*COUNTA(A$10:A85)+10&lt;100,"00",IF(10*COUNTA(A$10:A85)+10&lt;1000,"0","")),10*COUNTA(A$10:A85)+10)</f>
        <v>R0680</v>
      </c>
      <c r="B86" s="166" t="s">
        <v>62</v>
      </c>
      <c r="C86" s="353"/>
      <c r="D86" s="301"/>
      <c r="E86" s="302"/>
      <c r="F86" s="354"/>
      <c r="G86" s="354"/>
      <c r="H86" s="354"/>
      <c r="I86" s="304"/>
      <c r="J86" s="355"/>
      <c r="K86" s="354"/>
      <c r="L86" s="356"/>
      <c r="M86" s="357"/>
      <c r="N86" s="56" t="s">
        <v>220</v>
      </c>
      <c r="O86" s="45" t="str">
        <f t="shared" ref="O86:O91" si="18">IF(AND($C86+0.5&gt;=$D86+$F86+$G86+$H86+$I86,$C86-0.5&lt;=$D86+$F86+$G86+$H86+$I86),"OK","KO")</f>
        <v>OK</v>
      </c>
      <c r="P86" s="56" t="s">
        <v>369</v>
      </c>
      <c r="Q86" s="45" t="str">
        <f t="shared" ref="Q86:Q91" si="19">IF(AND($C86+0.5&gt;=$J86+$K86+$L86+$M86,$C86-0.5&lt;=$J86+$K86+$L86+$M86),"OK","KO")</f>
        <v>OK</v>
      </c>
      <c r="R86" s="56" t="s">
        <v>524</v>
      </c>
      <c r="S86" s="45" t="str">
        <f t="shared" ref="S86:S91" si="20">IF($D86&gt;=$E86,"OK","KO")</f>
        <v>OK</v>
      </c>
      <c r="T86" s="49"/>
    </row>
    <row r="87" spans="1:20" ht="14.25" customHeight="1" x14ac:dyDescent="0.2">
      <c r="A87" s="139" t="str">
        <f>CONCATENATE("R",IF(10*COUNTA(A$10:A86)+10&lt;100,"00",IF(10*COUNTA(A$10:A86)+10&lt;1000,"0","")),10*COUNTA(A$10:A86)+10)</f>
        <v>R0690</v>
      </c>
      <c r="B87" s="152" t="s">
        <v>63</v>
      </c>
      <c r="C87" s="358"/>
      <c r="D87" s="261"/>
      <c r="E87" s="262"/>
      <c r="F87" s="359"/>
      <c r="G87" s="359"/>
      <c r="H87" s="359"/>
      <c r="I87" s="237"/>
      <c r="J87" s="360"/>
      <c r="K87" s="359"/>
      <c r="L87" s="361"/>
      <c r="M87" s="362"/>
      <c r="N87" s="56" t="s">
        <v>221</v>
      </c>
      <c r="O87" s="45" t="str">
        <f t="shared" si="18"/>
        <v>OK</v>
      </c>
      <c r="P87" s="56" t="s">
        <v>370</v>
      </c>
      <c r="Q87" s="45" t="str">
        <f t="shared" si="19"/>
        <v>OK</v>
      </c>
      <c r="R87" s="56" t="s">
        <v>525</v>
      </c>
      <c r="S87" s="45" t="str">
        <f t="shared" si="20"/>
        <v>OK</v>
      </c>
      <c r="T87" s="49"/>
    </row>
    <row r="88" spans="1:20" ht="14.25" customHeight="1" x14ac:dyDescent="0.2">
      <c r="A88" s="139" t="str">
        <f>CONCATENATE("R",IF(10*COUNTA(A$10:A87)+10&lt;100,"00",IF(10*COUNTA(A$10:A87)+10&lt;1000,"0","")),10*COUNTA(A$10:A87)+10)</f>
        <v>R0700</v>
      </c>
      <c r="B88" s="152" t="s">
        <v>64</v>
      </c>
      <c r="C88" s="358"/>
      <c r="D88" s="261"/>
      <c r="E88" s="262"/>
      <c r="F88" s="359"/>
      <c r="G88" s="359"/>
      <c r="H88" s="359"/>
      <c r="I88" s="237"/>
      <c r="J88" s="360"/>
      <c r="K88" s="359"/>
      <c r="L88" s="361"/>
      <c r="M88" s="362"/>
      <c r="N88" s="56" t="s">
        <v>222</v>
      </c>
      <c r="O88" s="45" t="str">
        <f t="shared" si="18"/>
        <v>OK</v>
      </c>
      <c r="P88" s="56" t="s">
        <v>371</v>
      </c>
      <c r="Q88" s="45" t="str">
        <f t="shared" si="19"/>
        <v>OK</v>
      </c>
      <c r="R88" s="56" t="s">
        <v>526</v>
      </c>
      <c r="S88" s="45" t="str">
        <f t="shared" si="20"/>
        <v>OK</v>
      </c>
      <c r="T88" s="52"/>
    </row>
    <row r="89" spans="1:20" ht="14.25" customHeight="1" x14ac:dyDescent="0.2">
      <c r="A89" s="139" t="str">
        <f>CONCATENATE("R",IF(10*COUNTA(A$10:A88)+10&lt;100,"00",IF(10*COUNTA(A$10:A88)+10&lt;1000,"0","")),10*COUNTA(A$10:A88)+10)</f>
        <v>R0710</v>
      </c>
      <c r="B89" s="152" t="s">
        <v>65</v>
      </c>
      <c r="C89" s="358"/>
      <c r="D89" s="261"/>
      <c r="E89" s="262"/>
      <c r="F89" s="359"/>
      <c r="G89" s="359"/>
      <c r="H89" s="359"/>
      <c r="I89" s="237"/>
      <c r="J89" s="360"/>
      <c r="K89" s="359"/>
      <c r="L89" s="361"/>
      <c r="M89" s="362"/>
      <c r="N89" s="56" t="s">
        <v>223</v>
      </c>
      <c r="O89" s="45" t="str">
        <f t="shared" si="18"/>
        <v>OK</v>
      </c>
      <c r="P89" s="56" t="s">
        <v>372</v>
      </c>
      <c r="Q89" s="45" t="str">
        <f t="shared" si="19"/>
        <v>OK</v>
      </c>
      <c r="R89" s="56" t="s">
        <v>527</v>
      </c>
      <c r="S89" s="45" t="str">
        <f t="shared" si="20"/>
        <v>OK</v>
      </c>
      <c r="T89" s="49"/>
    </row>
    <row r="90" spans="1:20" ht="14.25" customHeight="1" x14ac:dyDescent="0.2">
      <c r="A90" s="139" t="str">
        <f>CONCATENATE("R",IF(10*COUNTA(A$10:A89)+10&lt;100,"00",IF(10*COUNTA(A$10:A89)+10&lt;1000,"0","")),10*COUNTA(A$10:A89)+10)</f>
        <v>R0720</v>
      </c>
      <c r="B90" s="152" t="s">
        <v>60</v>
      </c>
      <c r="C90" s="358"/>
      <c r="D90" s="261"/>
      <c r="E90" s="262"/>
      <c r="F90" s="359"/>
      <c r="G90" s="359"/>
      <c r="H90" s="359"/>
      <c r="I90" s="237"/>
      <c r="J90" s="360"/>
      <c r="K90" s="359"/>
      <c r="L90" s="361"/>
      <c r="M90" s="362"/>
      <c r="N90" s="56" t="s">
        <v>224</v>
      </c>
      <c r="O90" s="45" t="str">
        <f t="shared" si="18"/>
        <v>OK</v>
      </c>
      <c r="P90" s="56" t="s">
        <v>373</v>
      </c>
      <c r="Q90" s="45" t="str">
        <f t="shared" si="19"/>
        <v>OK</v>
      </c>
      <c r="R90" s="56" t="s">
        <v>528</v>
      </c>
      <c r="S90" s="45" t="str">
        <f t="shared" si="20"/>
        <v>OK</v>
      </c>
      <c r="T90" s="52"/>
    </row>
    <row r="91" spans="1:20" ht="14.25" customHeight="1" thickBot="1" x14ac:dyDescent="0.25">
      <c r="A91" s="139" t="str">
        <f>CONCATENATE("R",IF(10*COUNTA(A$10:A90)+10&lt;100,"00",IF(10*COUNTA(A$10:A90)+10&lt;1000,"0","")),10*COUNTA(A$10:A90)+10)</f>
        <v>R0730</v>
      </c>
      <c r="B91" s="152" t="s">
        <v>22</v>
      </c>
      <c r="C91" s="358"/>
      <c r="D91" s="261"/>
      <c r="E91" s="262"/>
      <c r="F91" s="359"/>
      <c r="G91" s="359"/>
      <c r="H91" s="359"/>
      <c r="I91" s="237"/>
      <c r="J91" s="360"/>
      <c r="K91" s="359"/>
      <c r="L91" s="361"/>
      <c r="M91" s="362"/>
      <c r="N91" s="56" t="s">
        <v>225</v>
      </c>
      <c r="O91" s="45" t="str">
        <f t="shared" si="18"/>
        <v>OK</v>
      </c>
      <c r="P91" s="56" t="s">
        <v>374</v>
      </c>
      <c r="Q91" s="45" t="str">
        <f t="shared" si="19"/>
        <v>OK</v>
      </c>
      <c r="R91" s="56" t="s">
        <v>529</v>
      </c>
      <c r="S91" s="45" t="str">
        <f t="shared" si="20"/>
        <v>OK</v>
      </c>
      <c r="T91" s="52"/>
    </row>
    <row r="92" spans="1:20" s="25" customFormat="1" ht="19.5" customHeight="1" x14ac:dyDescent="0.2">
      <c r="A92" s="169"/>
      <c r="B92" s="170" t="s">
        <v>58</v>
      </c>
      <c r="C92" s="327"/>
      <c r="D92" s="328"/>
      <c r="E92" s="329"/>
      <c r="F92" s="330"/>
      <c r="G92" s="330"/>
      <c r="H92" s="330"/>
      <c r="I92" s="331"/>
      <c r="J92" s="332"/>
      <c r="K92" s="330"/>
      <c r="L92" s="331"/>
      <c r="M92" s="333"/>
      <c r="N92" s="56"/>
      <c r="O92" s="50"/>
      <c r="P92" s="60"/>
      <c r="Q92" s="50"/>
      <c r="R92" s="60"/>
      <c r="S92" s="50"/>
      <c r="T92" s="49"/>
    </row>
    <row r="93" spans="1:20" s="28" customFormat="1" ht="14.25" customHeight="1" x14ac:dyDescent="0.2">
      <c r="A93" s="176"/>
      <c r="B93" s="177" t="s">
        <v>91</v>
      </c>
      <c r="C93" s="373"/>
      <c r="D93" s="374"/>
      <c r="E93" s="375"/>
      <c r="F93" s="376"/>
      <c r="G93" s="376"/>
      <c r="H93" s="376"/>
      <c r="I93" s="377"/>
      <c r="J93" s="378"/>
      <c r="K93" s="376"/>
      <c r="L93" s="379"/>
      <c r="M93" s="380"/>
      <c r="N93" s="56"/>
      <c r="O93" s="50"/>
      <c r="P93" s="60"/>
      <c r="Q93" s="50"/>
      <c r="R93" s="60"/>
      <c r="S93" s="50"/>
      <c r="T93" s="49"/>
    </row>
    <row r="94" spans="1:20" ht="14.25" customHeight="1" x14ac:dyDescent="0.2">
      <c r="A94" s="139" t="str">
        <f>CONCATENATE("R",IF(10*COUNTA(A$10:A93)+10&lt;100,"00",IF(10*COUNTA(A$10:A93)+10&lt;1000,"0","")),10*COUNTA(A$10:A93)+10)</f>
        <v>R0740</v>
      </c>
      <c r="B94" s="149" t="s">
        <v>32</v>
      </c>
      <c r="C94" s="381"/>
      <c r="D94" s="224"/>
      <c r="E94" s="225"/>
      <c r="F94" s="382"/>
      <c r="G94" s="382"/>
      <c r="H94" s="382"/>
      <c r="I94" s="227"/>
      <c r="J94" s="383"/>
      <c r="K94" s="382"/>
      <c r="L94" s="384"/>
      <c r="M94" s="385"/>
      <c r="N94" s="56" t="s">
        <v>226</v>
      </c>
      <c r="O94" s="45" t="str">
        <f t="shared" ref="O94:O104" si="21">IF(AND($C94+0.5&gt;=$D94+$F94+$G94+$H94+$I94,$C94-0.5&lt;=$D94+$F94+$G94+$H94+$I94),"OK","KO")</f>
        <v>OK</v>
      </c>
      <c r="P94" s="56" t="s">
        <v>375</v>
      </c>
      <c r="Q94" s="45" t="str">
        <f t="shared" ref="Q94:Q104" si="22">IF(AND($C94+0.5&gt;=$J94+$K94+$L94+$M94,$C94-0.5&lt;=$J94+$K94+$L94+$M94),"OK","KO")</f>
        <v>OK</v>
      </c>
      <c r="R94" s="56" t="s">
        <v>530</v>
      </c>
      <c r="S94" s="45" t="str">
        <f t="shared" ref="S94:S104" si="23">IF($D94&gt;=$E94,"OK","KO")</f>
        <v>OK</v>
      </c>
      <c r="T94" s="49"/>
    </row>
    <row r="95" spans="1:20" ht="14.25" customHeight="1" x14ac:dyDescent="0.2">
      <c r="A95" s="139" t="str">
        <f>CONCATENATE("R",IF(10*COUNTA(A$10:A94)+10&lt;100,"00",IF(10*COUNTA(A$10:A94)+10&lt;1000,"0","")),10*COUNTA(A$10:A94)+10)</f>
        <v>R0750</v>
      </c>
      <c r="B95" s="152" t="s">
        <v>33</v>
      </c>
      <c r="C95" s="358"/>
      <c r="D95" s="261"/>
      <c r="E95" s="262"/>
      <c r="F95" s="359"/>
      <c r="G95" s="359"/>
      <c r="H95" s="359"/>
      <c r="I95" s="237"/>
      <c r="J95" s="360"/>
      <c r="K95" s="359"/>
      <c r="L95" s="361"/>
      <c r="M95" s="362"/>
      <c r="N95" s="56" t="s">
        <v>227</v>
      </c>
      <c r="O95" s="45" t="str">
        <f t="shared" si="21"/>
        <v>OK</v>
      </c>
      <c r="P95" s="56" t="s">
        <v>376</v>
      </c>
      <c r="Q95" s="45" t="str">
        <f t="shared" si="22"/>
        <v>OK</v>
      </c>
      <c r="R95" s="56" t="s">
        <v>531</v>
      </c>
      <c r="S95" s="45" t="str">
        <f t="shared" si="23"/>
        <v>OK</v>
      </c>
      <c r="T95" s="49"/>
    </row>
    <row r="96" spans="1:20" s="26" customFormat="1" ht="14.25" customHeight="1" x14ac:dyDescent="0.2">
      <c r="A96" s="139" t="str">
        <f>CONCATENATE("R",IF(10*COUNTA(A$10:A95)+10&lt;100,"00",IF(10*COUNTA(A$10:A95)+10&lt;1000,"0","")),10*COUNTA(A$10:A95)+10)</f>
        <v>R0760</v>
      </c>
      <c r="B96" s="143" t="s">
        <v>18</v>
      </c>
      <c r="C96" s="386"/>
      <c r="D96" s="387"/>
      <c r="E96" s="262"/>
      <c r="F96" s="388"/>
      <c r="G96" s="388"/>
      <c r="H96" s="388"/>
      <c r="I96" s="389"/>
      <c r="J96" s="390"/>
      <c r="K96" s="388"/>
      <c r="L96" s="391"/>
      <c r="M96" s="392"/>
      <c r="N96" s="56" t="s">
        <v>228</v>
      </c>
      <c r="O96" s="45" t="str">
        <f t="shared" si="21"/>
        <v>OK</v>
      </c>
      <c r="P96" s="56" t="s">
        <v>377</v>
      </c>
      <c r="Q96" s="45" t="str">
        <f t="shared" si="22"/>
        <v>OK</v>
      </c>
      <c r="R96" s="56" t="s">
        <v>532</v>
      </c>
      <c r="S96" s="45" t="str">
        <f t="shared" si="23"/>
        <v>OK</v>
      </c>
      <c r="T96" s="49"/>
    </row>
    <row r="97" spans="1:20" ht="14.25" customHeight="1" x14ac:dyDescent="0.2">
      <c r="A97" s="139" t="str">
        <f>CONCATENATE("R",IF(10*COUNTA(A$10:A96)+10&lt;100,"00",IF(10*COUNTA(A$10:A96)+10&lt;1000,"0","")),10*COUNTA(A$10:A96)+10)</f>
        <v>R0770</v>
      </c>
      <c r="B97" s="152" t="s">
        <v>34</v>
      </c>
      <c r="C97" s="358"/>
      <c r="D97" s="261"/>
      <c r="E97" s="262"/>
      <c r="F97" s="359"/>
      <c r="G97" s="359"/>
      <c r="H97" s="359"/>
      <c r="I97" s="237"/>
      <c r="J97" s="360"/>
      <c r="K97" s="359"/>
      <c r="L97" s="361"/>
      <c r="M97" s="362"/>
      <c r="N97" s="56" t="s">
        <v>229</v>
      </c>
      <c r="O97" s="45" t="str">
        <f t="shared" si="21"/>
        <v>OK</v>
      </c>
      <c r="P97" s="56" t="s">
        <v>378</v>
      </c>
      <c r="Q97" s="45" t="str">
        <f t="shared" si="22"/>
        <v>OK</v>
      </c>
      <c r="R97" s="56" t="s">
        <v>533</v>
      </c>
      <c r="S97" s="45" t="str">
        <f t="shared" si="23"/>
        <v>OK</v>
      </c>
      <c r="T97" s="28"/>
    </row>
    <row r="98" spans="1:20" s="26" customFormat="1" ht="14.25" customHeight="1" x14ac:dyDescent="0.2">
      <c r="A98" s="139" t="str">
        <f>CONCATENATE("R",IF(10*COUNTA(A$10:A97)+10&lt;100,"00",IF(10*COUNTA(A$10:A97)+10&lt;1000,"0","")),10*COUNTA(A$10:A97)+10)</f>
        <v>R0780</v>
      </c>
      <c r="B98" s="143" t="s">
        <v>19</v>
      </c>
      <c r="C98" s="386"/>
      <c r="D98" s="387"/>
      <c r="E98" s="262"/>
      <c r="F98" s="388"/>
      <c r="G98" s="388"/>
      <c r="H98" s="388"/>
      <c r="I98" s="389"/>
      <c r="J98" s="390"/>
      <c r="K98" s="388"/>
      <c r="L98" s="391"/>
      <c r="M98" s="392"/>
      <c r="N98" s="56" t="s">
        <v>230</v>
      </c>
      <c r="O98" s="45" t="str">
        <f t="shared" si="21"/>
        <v>OK</v>
      </c>
      <c r="P98" s="56" t="s">
        <v>379</v>
      </c>
      <c r="Q98" s="45" t="str">
        <f t="shared" si="22"/>
        <v>OK</v>
      </c>
      <c r="R98" s="56" t="s">
        <v>534</v>
      </c>
      <c r="S98" s="45" t="str">
        <f t="shared" si="23"/>
        <v>OK</v>
      </c>
      <c r="T98" s="49"/>
    </row>
    <row r="99" spans="1:20" s="26" customFormat="1" ht="14.25" customHeight="1" x14ac:dyDescent="0.2">
      <c r="A99" s="139" t="str">
        <f>CONCATENATE("R",IF(10*COUNTA(A$10:A98)+10&lt;100,"00",IF(10*COUNTA(A$10:A98)+10&lt;1000,"0","")),10*COUNTA(A$10:A98)+10)</f>
        <v>R0790</v>
      </c>
      <c r="B99" s="143" t="s">
        <v>20</v>
      </c>
      <c r="C99" s="386"/>
      <c r="D99" s="387"/>
      <c r="E99" s="262"/>
      <c r="F99" s="388"/>
      <c r="G99" s="388"/>
      <c r="H99" s="388"/>
      <c r="I99" s="389"/>
      <c r="J99" s="390"/>
      <c r="K99" s="388"/>
      <c r="L99" s="391"/>
      <c r="M99" s="392"/>
      <c r="N99" s="56" t="s">
        <v>231</v>
      </c>
      <c r="O99" s="45" t="str">
        <f t="shared" si="21"/>
        <v>OK</v>
      </c>
      <c r="P99" s="56" t="s">
        <v>380</v>
      </c>
      <c r="Q99" s="45" t="str">
        <f t="shared" si="22"/>
        <v>OK</v>
      </c>
      <c r="R99" s="56" t="s">
        <v>535</v>
      </c>
      <c r="S99" s="45" t="str">
        <f t="shared" si="23"/>
        <v>OK</v>
      </c>
      <c r="T99" s="49"/>
    </row>
    <row r="100" spans="1:20" ht="14.25" customHeight="1" x14ac:dyDescent="0.2">
      <c r="A100" s="139" t="str">
        <f>CONCATENATE("R",IF(10*COUNTA(A$10:A99)+10&lt;100,"00",IF(10*COUNTA(A$10:A99)+10&lt;1000,"0","")),10*COUNTA(A$10:A99)+10)</f>
        <v>R0800</v>
      </c>
      <c r="B100" s="152" t="s">
        <v>35</v>
      </c>
      <c r="C100" s="358"/>
      <c r="D100" s="261"/>
      <c r="E100" s="262"/>
      <c r="F100" s="359"/>
      <c r="G100" s="359"/>
      <c r="H100" s="359"/>
      <c r="I100" s="237"/>
      <c r="J100" s="360"/>
      <c r="K100" s="359"/>
      <c r="L100" s="361"/>
      <c r="M100" s="362"/>
      <c r="N100" s="56" t="s">
        <v>232</v>
      </c>
      <c r="O100" s="45" t="str">
        <f t="shared" si="21"/>
        <v>OK</v>
      </c>
      <c r="P100" s="56" t="s">
        <v>381</v>
      </c>
      <c r="Q100" s="45" t="str">
        <f t="shared" si="22"/>
        <v>OK</v>
      </c>
      <c r="R100" s="56" t="s">
        <v>536</v>
      </c>
      <c r="S100" s="45" t="str">
        <f t="shared" si="23"/>
        <v>OK</v>
      </c>
      <c r="T100" s="49"/>
    </row>
    <row r="101" spans="1:20" ht="14.25" customHeight="1" x14ac:dyDescent="0.2">
      <c r="A101" s="139" t="str">
        <f>CONCATENATE("R",IF(10*COUNTA(A$10:A100)+10&lt;100,"00",IF(10*COUNTA(A$10:A100)+10&lt;1000,"0","")),10*COUNTA(A$10:A100)+10)</f>
        <v>R0810</v>
      </c>
      <c r="B101" s="154" t="s">
        <v>37</v>
      </c>
      <c r="C101" s="368"/>
      <c r="D101" s="264"/>
      <c r="E101" s="265"/>
      <c r="F101" s="369"/>
      <c r="G101" s="369"/>
      <c r="H101" s="369"/>
      <c r="I101" s="267"/>
      <c r="J101" s="370"/>
      <c r="K101" s="369"/>
      <c r="L101" s="371"/>
      <c r="M101" s="372"/>
      <c r="N101" s="56" t="s">
        <v>233</v>
      </c>
      <c r="O101" s="45" t="str">
        <f t="shared" si="21"/>
        <v>OK</v>
      </c>
      <c r="P101" s="56" t="s">
        <v>382</v>
      </c>
      <c r="Q101" s="45" t="str">
        <f t="shared" si="22"/>
        <v>OK</v>
      </c>
      <c r="R101" s="56" t="s">
        <v>537</v>
      </c>
      <c r="S101" s="45" t="str">
        <f t="shared" si="23"/>
        <v>OK</v>
      </c>
      <c r="T101" s="49"/>
    </row>
    <row r="102" spans="1:20" ht="14.25" customHeight="1" x14ac:dyDescent="0.2">
      <c r="A102" s="139" t="str">
        <f>CONCATENATE("R",IF(10*COUNTA(A$10:A101)+10&lt;100,"00",IF(10*COUNTA(A$10:A101)+10&lt;1000,"0","")),10*COUNTA(A$10:A101)+10)</f>
        <v>R0820</v>
      </c>
      <c r="B102" s="154" t="s">
        <v>131</v>
      </c>
      <c r="C102" s="368"/>
      <c r="D102" s="264"/>
      <c r="E102" s="265"/>
      <c r="F102" s="369"/>
      <c r="G102" s="369"/>
      <c r="H102" s="369"/>
      <c r="I102" s="267"/>
      <c r="J102" s="370"/>
      <c r="K102" s="369"/>
      <c r="L102" s="371"/>
      <c r="M102" s="372"/>
      <c r="N102" s="56" t="s">
        <v>234</v>
      </c>
      <c r="O102" s="45" t="str">
        <f t="shared" si="21"/>
        <v>OK</v>
      </c>
      <c r="P102" s="56" t="s">
        <v>383</v>
      </c>
      <c r="Q102" s="45" t="str">
        <f t="shared" si="22"/>
        <v>OK</v>
      </c>
      <c r="R102" s="56" t="s">
        <v>538</v>
      </c>
      <c r="S102" s="45" t="str">
        <f t="shared" si="23"/>
        <v>OK</v>
      </c>
      <c r="T102" s="49"/>
    </row>
    <row r="103" spans="1:20" ht="14.25" customHeight="1" x14ac:dyDescent="0.2">
      <c r="A103" s="139" t="str">
        <f>CONCATENATE("R",IF(10*COUNTA(A$10:A102)+10&lt;100,"00",IF(10*COUNTA(A$10:A102)+10&lt;1000,"0","")),10*COUNTA(A$10:A102)+10)</f>
        <v>R0830</v>
      </c>
      <c r="B103" s="154" t="s">
        <v>36</v>
      </c>
      <c r="C103" s="368"/>
      <c r="D103" s="264"/>
      <c r="E103" s="265"/>
      <c r="F103" s="369"/>
      <c r="G103" s="369"/>
      <c r="H103" s="369"/>
      <c r="I103" s="267"/>
      <c r="J103" s="370"/>
      <c r="K103" s="369"/>
      <c r="L103" s="371"/>
      <c r="M103" s="372"/>
      <c r="N103" s="56" t="s">
        <v>235</v>
      </c>
      <c r="O103" s="45" t="str">
        <f t="shared" si="21"/>
        <v>OK</v>
      </c>
      <c r="P103" s="56" t="s">
        <v>384</v>
      </c>
      <c r="Q103" s="45" t="str">
        <f t="shared" si="22"/>
        <v>OK</v>
      </c>
      <c r="R103" s="56" t="s">
        <v>539</v>
      </c>
      <c r="S103" s="45" t="str">
        <f t="shared" si="23"/>
        <v>OK</v>
      </c>
      <c r="T103" s="49"/>
    </row>
    <row r="104" spans="1:20" ht="14.25" customHeight="1" thickBot="1" x14ac:dyDescent="0.25">
      <c r="A104" s="139" t="str">
        <f>CONCATENATE("R",IF(10*COUNTA(A$10:A103)+10&lt;100,"00",IF(10*COUNTA(A$10:A103)+10&lt;1000,"0","")),10*COUNTA(A$10:A103)+10)</f>
        <v>R0840</v>
      </c>
      <c r="B104" s="173" t="s">
        <v>22</v>
      </c>
      <c r="C104" s="363"/>
      <c r="D104" s="342"/>
      <c r="E104" s="343"/>
      <c r="F104" s="364"/>
      <c r="G104" s="364"/>
      <c r="H104" s="364"/>
      <c r="I104" s="345"/>
      <c r="J104" s="365"/>
      <c r="K104" s="364"/>
      <c r="L104" s="366"/>
      <c r="M104" s="367"/>
      <c r="N104" s="56" t="s">
        <v>236</v>
      </c>
      <c r="O104" s="45" t="str">
        <f t="shared" si="21"/>
        <v>OK</v>
      </c>
      <c r="P104" s="56" t="s">
        <v>385</v>
      </c>
      <c r="Q104" s="45" t="str">
        <f t="shared" si="22"/>
        <v>OK</v>
      </c>
      <c r="R104" s="56" t="s">
        <v>540</v>
      </c>
      <c r="S104" s="45" t="str">
        <f t="shared" si="23"/>
        <v>OK</v>
      </c>
      <c r="T104" s="49"/>
    </row>
    <row r="105" spans="1:20" s="29" customFormat="1" ht="20.25" customHeight="1" x14ac:dyDescent="0.2">
      <c r="A105" s="178"/>
      <c r="B105" s="170" t="s">
        <v>147</v>
      </c>
      <c r="C105" s="327"/>
      <c r="D105" s="328"/>
      <c r="E105" s="329"/>
      <c r="F105" s="330"/>
      <c r="G105" s="330"/>
      <c r="H105" s="330"/>
      <c r="I105" s="331"/>
      <c r="J105" s="332"/>
      <c r="K105" s="330"/>
      <c r="L105" s="331"/>
      <c r="M105" s="333"/>
      <c r="N105" s="56"/>
      <c r="O105" s="50"/>
      <c r="P105" s="60"/>
      <c r="Q105" s="50"/>
      <c r="R105" s="60"/>
      <c r="S105" s="50"/>
      <c r="T105" s="49"/>
    </row>
    <row r="106" spans="1:20" s="30" customFormat="1" ht="14.25" customHeight="1" x14ac:dyDescent="0.2">
      <c r="A106" s="179" t="str">
        <f>CONCATENATE("R",IF(10*COUNTA(A$10:A105)+10&lt;100,"00",IF(10*COUNTA(A$10:A105)+10&lt;1000,"0","")),10*COUNTA(A$10:A105)+10)</f>
        <v>R0850</v>
      </c>
      <c r="B106" s="180" t="s">
        <v>57</v>
      </c>
      <c r="C106" s="393"/>
      <c r="D106" s="394"/>
      <c r="E106" s="395"/>
      <c r="F106" s="396"/>
      <c r="G106" s="396"/>
      <c r="H106" s="396"/>
      <c r="I106" s="397"/>
      <c r="J106" s="398"/>
      <c r="K106" s="396"/>
      <c r="L106" s="399"/>
      <c r="M106" s="400"/>
      <c r="N106" s="56" t="s">
        <v>237</v>
      </c>
      <c r="O106" s="45" t="str">
        <f>IF(AND($C106+0.5&gt;=$D106+$F106+$G106+$H106+$I106,$C106-0.5&lt;=$D106+$F106+$G106+$H106+$I106),"OK","KO")</f>
        <v>OK</v>
      </c>
      <c r="P106" s="56" t="s">
        <v>386</v>
      </c>
      <c r="Q106" s="45" t="str">
        <f>IF(AND($C106+0.5&gt;=$J106+$K106+$L106+$M106,$C106-0.5&lt;=$J106+$K106+$L106+$M106),"OK","KO")</f>
        <v>OK</v>
      </c>
      <c r="R106" s="56" t="s">
        <v>541</v>
      </c>
      <c r="S106" s="45" t="str">
        <f>IF($D106&gt;=$E106,"OK","KO")</f>
        <v>OK</v>
      </c>
      <c r="T106" s="49"/>
    </row>
    <row r="107" spans="1:20" s="30" customFormat="1" ht="14.25" customHeight="1" x14ac:dyDescent="0.2">
      <c r="A107" s="179" t="str">
        <f>CONCATENATE("R",IF(10*COUNTA(A$10:A106)+10&lt;100,"00",IF(10*COUNTA(A$10:A106)+10&lt;1000,"0","")),10*COUNTA(A$10:A106)+10)</f>
        <v>R0860</v>
      </c>
      <c r="B107" s="180" t="s">
        <v>39</v>
      </c>
      <c r="C107" s="393"/>
      <c r="D107" s="401"/>
      <c r="E107" s="402"/>
      <c r="F107" s="403"/>
      <c r="G107" s="403"/>
      <c r="H107" s="403"/>
      <c r="I107" s="404"/>
      <c r="J107" s="405"/>
      <c r="K107" s="403"/>
      <c r="L107" s="406"/>
      <c r="M107" s="407"/>
      <c r="N107" s="56" t="s">
        <v>238</v>
      </c>
      <c r="O107" s="45" t="str">
        <f>IF(AND($C107+0.5&gt;=$D107+$F107+$G107+$H107+$I107,$C107-0.5&lt;=$D107+$F107+$G107+$H107+$I107),"OK","KO")</f>
        <v>OK</v>
      </c>
      <c r="P107" s="56" t="s">
        <v>387</v>
      </c>
      <c r="Q107" s="45" t="str">
        <f>IF(AND($C107+0.5&gt;=$J107+$K107+$L107+$M107,$C107-0.5&lt;=$J107+$K107+$L107+$M107),"OK","KO")</f>
        <v>OK</v>
      </c>
      <c r="R107" s="56" t="s">
        <v>542</v>
      </c>
      <c r="S107" s="45" t="str">
        <f>IF($D107&gt;=$E107,"OK","KO")</f>
        <v>OK</v>
      </c>
      <c r="T107" s="49"/>
    </row>
    <row r="108" spans="1:20" s="30" customFormat="1" ht="14.25" customHeight="1" x14ac:dyDescent="0.2">
      <c r="A108" s="181"/>
      <c r="B108" s="182" t="s">
        <v>132</v>
      </c>
      <c r="C108" s="408"/>
      <c r="D108" s="409"/>
      <c r="E108" s="410"/>
      <c r="F108" s="411"/>
      <c r="G108" s="411"/>
      <c r="H108" s="411"/>
      <c r="I108" s="412"/>
      <c r="J108" s="413"/>
      <c r="K108" s="411"/>
      <c r="L108" s="414"/>
      <c r="M108" s="415"/>
      <c r="N108" s="56"/>
      <c r="O108" s="50"/>
      <c r="P108" s="60"/>
      <c r="Q108" s="50"/>
      <c r="R108" s="60"/>
      <c r="S108" s="50"/>
      <c r="T108" s="49"/>
    </row>
    <row r="109" spans="1:20" s="30" customFormat="1" ht="14.25" customHeight="1" x14ac:dyDescent="0.2">
      <c r="A109" s="183" t="str">
        <f>CONCATENATE("R",IF(10*COUNTA(A$10:A108)+10&lt;100,"00",IF(10*COUNTA(A$10:A108)+10&lt;1000,"0","")),10*COUNTA(A$10:A108)+10)</f>
        <v>R0870</v>
      </c>
      <c r="B109" s="184" t="s">
        <v>26</v>
      </c>
      <c r="C109" s="381"/>
      <c r="D109" s="224"/>
      <c r="E109" s="225"/>
      <c r="F109" s="382"/>
      <c r="G109" s="382"/>
      <c r="H109" s="382"/>
      <c r="I109" s="227"/>
      <c r="J109" s="383"/>
      <c r="K109" s="382"/>
      <c r="L109" s="384"/>
      <c r="M109" s="385"/>
      <c r="N109" s="56" t="s">
        <v>239</v>
      </c>
      <c r="O109" s="45" t="str">
        <f>IF(AND($C109+0.5&gt;=$D109+$F109+$G109+$H109+$I109,$C109-0.5&lt;=$D109+$F109+$G109+$H109+$I109),"OK","KO")</f>
        <v>OK</v>
      </c>
      <c r="P109" s="56" t="s">
        <v>388</v>
      </c>
      <c r="Q109" s="45" t="str">
        <f>IF(AND($C109+0.5&gt;=$J109+$K109+$L109+$M109,$C109-0.5&lt;=$J109+$K109+$L109+$M109),"OK","KO")</f>
        <v>OK</v>
      </c>
      <c r="R109" s="56" t="s">
        <v>543</v>
      </c>
      <c r="S109" s="45" t="str">
        <f>IF($D109&gt;=$E109,"OK","KO")</f>
        <v>OK</v>
      </c>
      <c r="T109" s="49"/>
    </row>
    <row r="110" spans="1:20" s="30" customFormat="1" ht="14.25" customHeight="1" x14ac:dyDescent="0.2">
      <c r="A110" s="185" t="str">
        <f>CONCATENATE("R",IF(10*COUNTA(A$10:A109)+10&lt;100,"00",IF(10*COUNTA(A$10:A109)+10&lt;1000,"0","")),10*COUNTA(A$10:A109)+10)</f>
        <v>R0880</v>
      </c>
      <c r="B110" s="186" t="s">
        <v>27</v>
      </c>
      <c r="C110" s="368"/>
      <c r="D110" s="264"/>
      <c r="E110" s="265"/>
      <c r="F110" s="369"/>
      <c r="G110" s="369"/>
      <c r="H110" s="369"/>
      <c r="I110" s="267"/>
      <c r="J110" s="370"/>
      <c r="K110" s="369"/>
      <c r="L110" s="371"/>
      <c r="M110" s="372"/>
      <c r="N110" s="56" t="s">
        <v>240</v>
      </c>
      <c r="O110" s="45" t="str">
        <f>IF(AND($C110+0.5&gt;=$D110+$F110+$G110+$H110+$I110,$C110-0.5&lt;=$D110+$F110+$G110+$H110+$I110),"OK","KO")</f>
        <v>OK</v>
      </c>
      <c r="P110" s="56" t="s">
        <v>389</v>
      </c>
      <c r="Q110" s="45" t="str">
        <f>IF(AND($C110+0.5&gt;=$J110+$K110+$L110+$M110,$C110-0.5&lt;=$J110+$K110+$L110+$M110),"OK","KO")</f>
        <v>OK</v>
      </c>
      <c r="R110" s="56" t="s">
        <v>544</v>
      </c>
      <c r="S110" s="45" t="str">
        <f>IF($D110&gt;=$E110,"OK","KO")</f>
        <v>OK</v>
      </c>
      <c r="T110" s="49"/>
    </row>
    <row r="111" spans="1:20" s="30" customFormat="1" ht="14.25" customHeight="1" x14ac:dyDescent="0.2">
      <c r="A111" s="185" t="str">
        <f>CONCATENATE("R",IF(10*COUNTA(A$10:A110)+10&lt;100,"00",IF(10*COUNTA(A$10:A110)+10&lt;1000,"0","")),10*COUNTA(A$10:A110)+10)</f>
        <v>R0890</v>
      </c>
      <c r="B111" s="187" t="s">
        <v>28</v>
      </c>
      <c r="C111" s="368"/>
      <c r="D111" s="264"/>
      <c r="E111" s="265"/>
      <c r="F111" s="369"/>
      <c r="G111" s="369"/>
      <c r="H111" s="369"/>
      <c r="I111" s="267"/>
      <c r="J111" s="370"/>
      <c r="K111" s="369"/>
      <c r="L111" s="371"/>
      <c r="M111" s="372"/>
      <c r="N111" s="56" t="s">
        <v>241</v>
      </c>
      <c r="O111" s="45" t="str">
        <f>IF(AND($C111+0.5&gt;=$D111+$F111+$G111+$H111+$I111,$C111-0.5&lt;=$D111+$F111+$G111+$H111+$I111),"OK","KO")</f>
        <v>OK</v>
      </c>
      <c r="P111" s="56" t="s">
        <v>390</v>
      </c>
      <c r="Q111" s="45" t="str">
        <f>IF(AND($C111+0.5&gt;=$J111+$K111+$L111+$M111,$C111-0.5&lt;=$J111+$K111+$L111+$M111),"OK","KO")</f>
        <v>OK</v>
      </c>
      <c r="R111" s="56" t="s">
        <v>545</v>
      </c>
      <c r="S111" s="45" t="str">
        <f>IF($D111&gt;=$E111,"OK","KO")</f>
        <v>OK</v>
      </c>
      <c r="T111" s="49"/>
    </row>
    <row r="112" spans="1:20" s="30" customFormat="1" ht="14.25" customHeight="1" x14ac:dyDescent="0.2">
      <c r="A112" s="188" t="str">
        <f>CONCATENATE("R",IF(10*COUNTA(A$10:A111)+10&lt;100,"00",IF(10*COUNTA(A$10:A111)+10&lt;1000,"0","")),10*COUNTA(A$10:A111)+10)</f>
        <v>R0900</v>
      </c>
      <c r="B112" s="189" t="s">
        <v>41</v>
      </c>
      <c r="C112" s="358"/>
      <c r="D112" s="261"/>
      <c r="E112" s="262"/>
      <c r="F112" s="359"/>
      <c r="G112" s="359"/>
      <c r="H112" s="359"/>
      <c r="I112" s="237"/>
      <c r="J112" s="360"/>
      <c r="K112" s="359"/>
      <c r="L112" s="361"/>
      <c r="M112" s="362"/>
      <c r="N112" s="56" t="s">
        <v>242</v>
      </c>
      <c r="O112" s="45" t="str">
        <f>IF(AND($C112+0.5&gt;=$D112+$F112+$G112+$H112+$I112,$C112-0.5&lt;=$D112+$F112+$G112+$H112+$I112),"OK","KO")</f>
        <v>OK</v>
      </c>
      <c r="P112" s="56" t="s">
        <v>391</v>
      </c>
      <c r="Q112" s="45" t="str">
        <f>IF(AND($C112+0.5&gt;=$J112+$K112+$L112+$M112,$C112-0.5&lt;=$J112+$K112+$L112+$M112),"OK","KO")</f>
        <v>OK</v>
      </c>
      <c r="R112" s="56" t="s">
        <v>546</v>
      </c>
      <c r="S112" s="45" t="str">
        <f>IF($D112&gt;=$E112,"OK","KO")</f>
        <v>OK</v>
      </c>
      <c r="T112" s="49"/>
    </row>
    <row r="113" spans="1:20" s="30" customFormat="1" ht="14.25" customHeight="1" x14ac:dyDescent="0.2">
      <c r="A113" s="190" t="str">
        <f>CONCATENATE("R",IF(10*COUNTA(A$10:A112)+10&lt;100,"00",IF(10*COUNTA(A$10:A112)+10&lt;1000,"0","")),10*COUNTA(A$10:A112)+10)</f>
        <v>R0910</v>
      </c>
      <c r="B113" s="191" t="s">
        <v>92</v>
      </c>
      <c r="C113" s="416"/>
      <c r="D113" s="321"/>
      <c r="E113" s="322"/>
      <c r="F113" s="417"/>
      <c r="G113" s="417"/>
      <c r="H113" s="417"/>
      <c r="I113" s="324"/>
      <c r="J113" s="418"/>
      <c r="K113" s="417"/>
      <c r="L113" s="419"/>
      <c r="M113" s="420"/>
      <c r="N113" s="56" t="s">
        <v>243</v>
      </c>
      <c r="O113" s="45" t="str">
        <f>IF(AND($C113+0.5&gt;=$D113+$F113+$G113+$H113+$I113,$C113-0.5&lt;=$D113+$F113+$G113+$H113+$I113),"OK","KO")</f>
        <v>OK</v>
      </c>
      <c r="P113" s="56" t="s">
        <v>392</v>
      </c>
      <c r="Q113" s="45" t="str">
        <f>IF(AND($C113+0.5&gt;=$J113+$K113+$L113+$M113,$C113-0.5&lt;=$J113+$K113+$L113+$M113),"OK","KO")</f>
        <v>OK</v>
      </c>
      <c r="R113" s="56" t="s">
        <v>547</v>
      </c>
      <c r="S113" s="45" t="str">
        <f>IF($D113&gt;=$E113,"OK","KO")</f>
        <v>OK</v>
      </c>
      <c r="T113" s="49"/>
    </row>
    <row r="114" spans="1:20" s="30" customFormat="1" ht="14.25" customHeight="1" x14ac:dyDescent="0.2">
      <c r="A114" s="181"/>
      <c r="B114" s="182" t="s">
        <v>110</v>
      </c>
      <c r="C114" s="408"/>
      <c r="D114" s="409"/>
      <c r="E114" s="410"/>
      <c r="F114" s="411"/>
      <c r="G114" s="411"/>
      <c r="H114" s="411"/>
      <c r="I114" s="412"/>
      <c r="J114" s="413"/>
      <c r="K114" s="411"/>
      <c r="L114" s="414"/>
      <c r="M114" s="415"/>
      <c r="N114" s="56"/>
      <c r="O114" s="50"/>
      <c r="P114" s="60"/>
      <c r="Q114" s="50"/>
      <c r="R114" s="60"/>
      <c r="S114" s="50"/>
      <c r="T114" s="49"/>
    </row>
    <row r="115" spans="1:20" s="30" customFormat="1" ht="14.25" customHeight="1" x14ac:dyDescent="0.2">
      <c r="A115" s="183" t="str">
        <f>CONCATENATE("R",IF(10*COUNTA(A$10:A114)+10&lt;100,"00",IF(10*COUNTA(A$10:A114)+10&lt;1000,"0","")),10*COUNTA(A$10:A114)+10)</f>
        <v>R0920</v>
      </c>
      <c r="B115" s="184" t="s">
        <v>141</v>
      </c>
      <c r="C115" s="381"/>
      <c r="D115" s="224"/>
      <c r="E115" s="225"/>
      <c r="F115" s="382"/>
      <c r="G115" s="382"/>
      <c r="H115" s="382"/>
      <c r="I115" s="227"/>
      <c r="J115" s="383"/>
      <c r="K115" s="382"/>
      <c r="L115" s="384"/>
      <c r="M115" s="385"/>
      <c r="N115" s="56" t="s">
        <v>244</v>
      </c>
      <c r="O115" s="45" t="str">
        <f>IF(AND($C115+0.5&gt;=$D115+$F115+$G115+$H115+$I115,$C115-0.5&lt;=$D115+$F115+$G115+$H115+$I115),"OK","KO")</f>
        <v>OK</v>
      </c>
      <c r="P115" s="56" t="s">
        <v>393</v>
      </c>
      <c r="Q115" s="45" t="str">
        <f>IF(AND($C115+0.5&gt;=$J115+$K115+$L115+$M115,$C115-0.5&lt;=$J115+$K115+$L115+$M115),"OK","KO")</f>
        <v>OK</v>
      </c>
      <c r="R115" s="56" t="s">
        <v>548</v>
      </c>
      <c r="S115" s="45" t="str">
        <f>IF($D115&gt;=$E115,"OK","KO")</f>
        <v>OK</v>
      </c>
      <c r="T115" s="49"/>
    </row>
    <row r="116" spans="1:20" s="30" customFormat="1" ht="14.25" customHeight="1" x14ac:dyDescent="0.2">
      <c r="A116" s="188" t="str">
        <f>CONCATENATE("R",IF(10*COUNTA(A$10:A115)+10&lt;100,"00",IF(10*COUNTA(A$10:A115)+10&lt;1000,"0","")),10*COUNTA(A$10:A115)+10)</f>
        <v>R0930</v>
      </c>
      <c r="B116" s="192" t="s">
        <v>142</v>
      </c>
      <c r="C116" s="416"/>
      <c r="D116" s="321"/>
      <c r="E116" s="322"/>
      <c r="F116" s="417"/>
      <c r="G116" s="417"/>
      <c r="H116" s="417"/>
      <c r="I116" s="324"/>
      <c r="J116" s="418"/>
      <c r="K116" s="417"/>
      <c r="L116" s="419"/>
      <c r="M116" s="420"/>
      <c r="N116" s="56" t="s">
        <v>245</v>
      </c>
      <c r="O116" s="45" t="str">
        <f>IF(AND($C116+0.5&gt;=$D116+$F116+$G116+$H116+$I116,$C116-0.5&lt;=$D116+$F116+$G116+$H116+$I116),"OK","KO")</f>
        <v>OK</v>
      </c>
      <c r="P116" s="56" t="s">
        <v>394</v>
      </c>
      <c r="Q116" s="45" t="str">
        <f>IF(AND($C116+0.5&gt;=$J116+$K116+$L116+$M116,$C116-0.5&lt;=$J116+$K116+$L116+$M116),"OK","KO")</f>
        <v>OK</v>
      </c>
      <c r="R116" s="56" t="s">
        <v>549</v>
      </c>
      <c r="S116" s="45" t="str">
        <f>IF($D116&gt;=$E116,"OK","KO")</f>
        <v>OK</v>
      </c>
      <c r="T116" s="49"/>
    </row>
    <row r="117" spans="1:20" s="30" customFormat="1" ht="14.25" customHeight="1" x14ac:dyDescent="0.2">
      <c r="A117" s="193" t="str">
        <f>CONCATENATE("R",IF(10*COUNTA(A$10:A116)+10&lt;100,"00",IF(10*COUNTA(A$10:A116)+10&lt;1000,"0","")),10*COUNTA(A$10:A116)+10)</f>
        <v>R0940</v>
      </c>
      <c r="B117" s="186" t="s">
        <v>22</v>
      </c>
      <c r="C117" s="368"/>
      <c r="D117" s="264"/>
      <c r="E117" s="265"/>
      <c r="F117" s="369"/>
      <c r="G117" s="369"/>
      <c r="H117" s="369"/>
      <c r="I117" s="267"/>
      <c r="J117" s="370"/>
      <c r="K117" s="369"/>
      <c r="L117" s="371"/>
      <c r="M117" s="372"/>
      <c r="N117" s="56" t="s">
        <v>246</v>
      </c>
      <c r="O117" s="45" t="str">
        <f>IF(AND($C117+0.5&gt;=$D117+$F117+$G117+$H117+$I117,$C117-0.5&lt;=$D117+$F117+$G117+$H117+$I117),"OK","KO")</f>
        <v>OK</v>
      </c>
      <c r="P117" s="56" t="s">
        <v>395</v>
      </c>
      <c r="Q117" s="45" t="str">
        <f>IF(AND($C117+0.5&gt;=$J117+$K117+$L117+$M117,$C117-0.5&lt;=$J117+$K117+$L117+$M117),"OK","KO")</f>
        <v>OK</v>
      </c>
      <c r="R117" s="56" t="s">
        <v>550</v>
      </c>
      <c r="S117" s="45" t="str">
        <f>IF($D117&gt;=$E117,"OK","KO")</f>
        <v>OK</v>
      </c>
      <c r="T117" s="49"/>
    </row>
    <row r="118" spans="1:20" s="30" customFormat="1" ht="14.25" customHeight="1" x14ac:dyDescent="0.2">
      <c r="A118" s="181"/>
      <c r="B118" s="182" t="s">
        <v>119</v>
      </c>
      <c r="C118" s="408"/>
      <c r="D118" s="409"/>
      <c r="E118" s="410"/>
      <c r="F118" s="411"/>
      <c r="G118" s="411"/>
      <c r="H118" s="411"/>
      <c r="I118" s="412"/>
      <c r="J118" s="413"/>
      <c r="K118" s="411"/>
      <c r="L118" s="414"/>
      <c r="M118" s="415"/>
      <c r="N118" s="56"/>
      <c r="O118" s="50"/>
      <c r="P118" s="60"/>
      <c r="Q118" s="50"/>
      <c r="R118" s="60"/>
      <c r="S118" s="50"/>
      <c r="T118" s="49"/>
    </row>
    <row r="119" spans="1:20" s="30" customFormat="1" ht="14.25" customHeight="1" x14ac:dyDescent="0.2">
      <c r="A119" s="183" t="str">
        <f>CONCATENATE("R",IF(10*COUNTA(A$10:A118)+10&lt;100,"00",IF(10*COUNTA(A$10:A118)+10&lt;1000,"0","")),10*COUNTA(A$10:A118)+10)</f>
        <v>R0950</v>
      </c>
      <c r="B119" s="152" t="s">
        <v>65</v>
      </c>
      <c r="C119" s="381"/>
      <c r="D119" s="224"/>
      <c r="E119" s="225"/>
      <c r="F119" s="382"/>
      <c r="G119" s="382"/>
      <c r="H119" s="382"/>
      <c r="I119" s="227"/>
      <c r="J119" s="383"/>
      <c r="K119" s="382"/>
      <c r="L119" s="384"/>
      <c r="M119" s="385"/>
      <c r="N119" s="56" t="s">
        <v>247</v>
      </c>
      <c r="O119" s="45" t="str">
        <f>IF(AND($C119+0.5&gt;=$D119+$F119+$G119+$H119+$I119,$C119-0.5&lt;=$D119+$F119+$G119+$H119+$I119),"OK","KO")</f>
        <v>OK</v>
      </c>
      <c r="P119" s="56" t="s">
        <v>396</v>
      </c>
      <c r="Q119" s="45" t="str">
        <f>IF(AND($C119+0.5&gt;=$J119+$K119+$L119+$M119,$C119-0.5&lt;=$J119+$K119+$L119+$M119),"OK","KO")</f>
        <v>OK</v>
      </c>
      <c r="R119" s="56" t="s">
        <v>551</v>
      </c>
      <c r="S119" s="45" t="str">
        <f>IF($D119&gt;=$E119,"OK","KO")</f>
        <v>OK</v>
      </c>
      <c r="T119" s="49"/>
    </row>
    <row r="120" spans="1:20" s="30" customFormat="1" ht="14.25" customHeight="1" x14ac:dyDescent="0.2">
      <c r="A120" s="183" t="str">
        <f>CONCATENATE("R",IF(10*COUNTA(A$10:A119)+10&lt;100,"00",IF(10*COUNTA(A$10:A119)+10&lt;1000,"0","")),10*COUNTA(A$10:A119)+10)</f>
        <v>R0960</v>
      </c>
      <c r="B120" s="152" t="s">
        <v>60</v>
      </c>
      <c r="C120" s="416"/>
      <c r="D120" s="321"/>
      <c r="E120" s="322"/>
      <c r="F120" s="417"/>
      <c r="G120" s="417"/>
      <c r="H120" s="417"/>
      <c r="I120" s="324"/>
      <c r="J120" s="418"/>
      <c r="K120" s="417"/>
      <c r="L120" s="419"/>
      <c r="M120" s="420"/>
      <c r="N120" s="56" t="s">
        <v>248</v>
      </c>
      <c r="O120" s="45" t="str">
        <f>IF(AND($C120+0.5&gt;=$D120+$F120+$G120+$H120+$I120,$C120-0.5&lt;=$D120+$F120+$G120+$H120+$I120),"OK","KO")</f>
        <v>OK</v>
      </c>
      <c r="P120" s="56" t="s">
        <v>397</v>
      </c>
      <c r="Q120" s="45" t="str">
        <f>IF(AND($C120+0.5&gt;=$J120+$K120+$L120+$M120,$C120-0.5&lt;=$J120+$K120+$L120+$M120),"OK","KO")</f>
        <v>OK</v>
      </c>
      <c r="R120" s="56" t="s">
        <v>552</v>
      </c>
      <c r="S120" s="45" t="str">
        <f>IF($D120&gt;=$E120,"OK","KO")</f>
        <v>OK</v>
      </c>
      <c r="T120" s="49"/>
    </row>
    <row r="121" spans="1:20" s="30" customFormat="1" ht="14.25" customHeight="1" x14ac:dyDescent="0.2">
      <c r="A121" s="190" t="str">
        <f>CONCATENATE("R",IF(10*COUNTA(A$10:A120)+10&lt;100,"00",IF(10*COUNTA(A$10:A120)+10&lt;1000,"0","")),10*COUNTA(A$10:A120)+10)</f>
        <v>R0970</v>
      </c>
      <c r="B121" s="186" t="s">
        <v>22</v>
      </c>
      <c r="C121" s="368"/>
      <c r="D121" s="264"/>
      <c r="E121" s="265"/>
      <c r="F121" s="369"/>
      <c r="G121" s="369"/>
      <c r="H121" s="369"/>
      <c r="I121" s="267"/>
      <c r="J121" s="370"/>
      <c r="K121" s="369"/>
      <c r="L121" s="371"/>
      <c r="M121" s="372"/>
      <c r="N121" s="56" t="s">
        <v>249</v>
      </c>
      <c r="O121" s="45" t="str">
        <f>IF(AND($C121+0.5&gt;=$D121+$F121+$G121+$H121+$I121,$C121-0.5&lt;=$D121+$F121+$G121+$H121+$I121),"OK","KO")</f>
        <v>OK</v>
      </c>
      <c r="P121" s="56" t="s">
        <v>398</v>
      </c>
      <c r="Q121" s="45" t="str">
        <f>IF(AND($C121+0.5&gt;=$J121+$K121+$L121+$M121,$C121-0.5&lt;=$J121+$K121+$L121+$M121),"OK","KO")</f>
        <v>OK</v>
      </c>
      <c r="R121" s="56" t="s">
        <v>553</v>
      </c>
      <c r="S121" s="45" t="str">
        <f>IF($D121&gt;=$E121,"OK","KO")</f>
        <v>OK</v>
      </c>
      <c r="T121" s="49"/>
    </row>
    <row r="122" spans="1:20" s="30" customFormat="1" ht="14.25" customHeight="1" x14ac:dyDescent="0.2">
      <c r="A122" s="181"/>
      <c r="B122" s="182" t="s">
        <v>38</v>
      </c>
      <c r="C122" s="408"/>
      <c r="D122" s="409"/>
      <c r="E122" s="410"/>
      <c r="F122" s="411"/>
      <c r="G122" s="411"/>
      <c r="H122" s="411"/>
      <c r="I122" s="412"/>
      <c r="J122" s="413"/>
      <c r="K122" s="411"/>
      <c r="L122" s="414"/>
      <c r="M122" s="415"/>
      <c r="N122" s="56"/>
      <c r="O122" s="50"/>
      <c r="P122" s="60"/>
      <c r="Q122" s="50"/>
      <c r="R122" s="60"/>
      <c r="S122" s="50"/>
      <c r="T122" s="49"/>
    </row>
    <row r="123" spans="1:20" s="30" customFormat="1" ht="14.25" customHeight="1" x14ac:dyDescent="0.2">
      <c r="A123" s="194"/>
      <c r="B123" s="177" t="s">
        <v>91</v>
      </c>
      <c r="C123" s="421"/>
      <c r="D123" s="422"/>
      <c r="E123" s="423"/>
      <c r="F123" s="424"/>
      <c r="G123" s="424"/>
      <c r="H123" s="424"/>
      <c r="I123" s="425"/>
      <c r="J123" s="426"/>
      <c r="K123" s="424"/>
      <c r="L123" s="427"/>
      <c r="M123" s="428"/>
      <c r="N123" s="56"/>
      <c r="O123" s="50"/>
      <c r="P123" s="60"/>
      <c r="Q123" s="50"/>
      <c r="R123" s="60"/>
      <c r="S123" s="50"/>
      <c r="T123" s="49"/>
    </row>
    <row r="124" spans="1:20" s="30" customFormat="1" ht="14.25" customHeight="1" x14ac:dyDescent="0.2">
      <c r="A124" s="183" t="str">
        <f>CONCATENATE("R",IF(10*COUNTA(A$10:A123)+10&lt;100,"00",IF(10*COUNTA(A$10:A123)+10&lt;1000,"0","")),10*COUNTA(A$10:A123)+10)</f>
        <v>R0980</v>
      </c>
      <c r="B124" s="184" t="s">
        <v>32</v>
      </c>
      <c r="C124" s="381"/>
      <c r="D124" s="224"/>
      <c r="E124" s="225"/>
      <c r="F124" s="382"/>
      <c r="G124" s="382"/>
      <c r="H124" s="382"/>
      <c r="I124" s="227"/>
      <c r="J124" s="383"/>
      <c r="K124" s="382"/>
      <c r="L124" s="384"/>
      <c r="M124" s="385"/>
      <c r="N124" s="56" t="s">
        <v>250</v>
      </c>
      <c r="O124" s="45" t="str">
        <f t="shared" ref="O124:O134" si="24">IF(AND($C124+0.5&gt;=$D124+$F124+$G124+$H124+$I124,$C124-0.5&lt;=$D124+$F124+$G124+$H124+$I124),"OK","KO")</f>
        <v>OK</v>
      </c>
      <c r="P124" s="56" t="s">
        <v>399</v>
      </c>
      <c r="Q124" s="45" t="str">
        <f t="shared" ref="Q124:Q134" si="25">IF(AND($C124+0.5&gt;=$J124+$K124+$L124+$M124,$C124-0.5&lt;=$J124+$K124+$L124+$M124),"OK","KO")</f>
        <v>OK</v>
      </c>
      <c r="R124" s="56" t="s">
        <v>554</v>
      </c>
      <c r="S124" s="45" t="str">
        <f t="shared" ref="S124:S134" si="26">IF($D124&gt;=$E124,"OK","KO")</f>
        <v>OK</v>
      </c>
      <c r="T124" s="49"/>
    </row>
    <row r="125" spans="1:20" s="30" customFormat="1" ht="14.25" customHeight="1" x14ac:dyDescent="0.2">
      <c r="A125" s="183" t="str">
        <f>CONCATENATE("R",IF(10*COUNTA(A$10:A124)+10&lt;100,"00",IF(10*COUNTA(A$10:A124)+10&lt;1000,"0","")),10*COUNTA(A$10:A124)+10)</f>
        <v>R0990</v>
      </c>
      <c r="B125" s="184" t="s">
        <v>33</v>
      </c>
      <c r="C125" s="381"/>
      <c r="D125" s="224"/>
      <c r="E125" s="225"/>
      <c r="F125" s="382"/>
      <c r="G125" s="382"/>
      <c r="H125" s="382"/>
      <c r="I125" s="227"/>
      <c r="J125" s="383"/>
      <c r="K125" s="382"/>
      <c r="L125" s="384"/>
      <c r="M125" s="385"/>
      <c r="N125" s="56" t="s">
        <v>251</v>
      </c>
      <c r="O125" s="45" t="str">
        <f t="shared" si="24"/>
        <v>OK</v>
      </c>
      <c r="P125" s="56" t="s">
        <v>400</v>
      </c>
      <c r="Q125" s="45" t="str">
        <f t="shared" si="25"/>
        <v>OK</v>
      </c>
      <c r="R125" s="56" t="s">
        <v>555</v>
      </c>
      <c r="S125" s="45" t="str">
        <f t="shared" si="26"/>
        <v>OK</v>
      </c>
      <c r="T125" s="49"/>
    </row>
    <row r="126" spans="1:20" s="30" customFormat="1" ht="14.25" customHeight="1" x14ac:dyDescent="0.2">
      <c r="A126" s="183" t="str">
        <f>CONCATENATE("R",IF(10*COUNTA(A$10:A125)+10&lt;100,"00",IF(10*COUNTA(A$10:A125)+10&lt;1000,"0","")),10*COUNTA(A$10:A125)+10)</f>
        <v>R1000</v>
      </c>
      <c r="B126" s="195" t="s">
        <v>18</v>
      </c>
      <c r="C126" s="381"/>
      <c r="D126" s="224"/>
      <c r="E126" s="225"/>
      <c r="F126" s="382"/>
      <c r="G126" s="382"/>
      <c r="H126" s="382"/>
      <c r="I126" s="227"/>
      <c r="J126" s="383"/>
      <c r="K126" s="382"/>
      <c r="L126" s="384"/>
      <c r="M126" s="385"/>
      <c r="N126" s="56" t="s">
        <v>252</v>
      </c>
      <c r="O126" s="45" t="str">
        <f t="shared" si="24"/>
        <v>OK</v>
      </c>
      <c r="P126" s="56" t="s">
        <v>401</v>
      </c>
      <c r="Q126" s="45" t="str">
        <f t="shared" si="25"/>
        <v>OK</v>
      </c>
      <c r="R126" s="56" t="s">
        <v>556</v>
      </c>
      <c r="S126" s="45" t="str">
        <f t="shared" si="26"/>
        <v>OK</v>
      </c>
      <c r="T126" s="49"/>
    </row>
    <row r="127" spans="1:20" s="30" customFormat="1" ht="14.25" customHeight="1" x14ac:dyDescent="0.2">
      <c r="A127" s="183" t="str">
        <f>CONCATENATE("R",IF(10*COUNTA(A$10:A126)+10&lt;100,"00",IF(10*COUNTA(A$10:A126)+10&lt;1000,"0","")),10*COUNTA(A$10:A126)+10)</f>
        <v>R1010</v>
      </c>
      <c r="B127" s="184" t="s">
        <v>34</v>
      </c>
      <c r="C127" s="381"/>
      <c r="D127" s="224"/>
      <c r="E127" s="225"/>
      <c r="F127" s="382"/>
      <c r="G127" s="382"/>
      <c r="H127" s="382"/>
      <c r="I127" s="227"/>
      <c r="J127" s="383"/>
      <c r="K127" s="382"/>
      <c r="L127" s="384"/>
      <c r="M127" s="385"/>
      <c r="N127" s="56" t="s">
        <v>253</v>
      </c>
      <c r="O127" s="45" t="str">
        <f t="shared" si="24"/>
        <v>OK</v>
      </c>
      <c r="P127" s="56" t="s">
        <v>402</v>
      </c>
      <c r="Q127" s="45" t="str">
        <f t="shared" si="25"/>
        <v>OK</v>
      </c>
      <c r="R127" s="56" t="s">
        <v>557</v>
      </c>
      <c r="S127" s="45" t="str">
        <f t="shared" si="26"/>
        <v>OK</v>
      </c>
      <c r="T127" s="49"/>
    </row>
    <row r="128" spans="1:20" s="30" customFormat="1" ht="14.25" customHeight="1" x14ac:dyDescent="0.2">
      <c r="A128" s="183" t="str">
        <f>CONCATENATE("R",IF(10*COUNTA(A$10:A127)+10&lt;100,"00",IF(10*COUNTA(A$10:A127)+10&lt;1000,"0","")),10*COUNTA(A$10:A127)+10)</f>
        <v>R1020</v>
      </c>
      <c r="B128" s="195" t="s">
        <v>19</v>
      </c>
      <c r="C128" s="381"/>
      <c r="D128" s="224"/>
      <c r="E128" s="225"/>
      <c r="F128" s="382"/>
      <c r="G128" s="382"/>
      <c r="H128" s="382"/>
      <c r="I128" s="227"/>
      <c r="J128" s="383"/>
      <c r="K128" s="382"/>
      <c r="L128" s="384"/>
      <c r="M128" s="385"/>
      <c r="N128" s="56" t="s">
        <v>254</v>
      </c>
      <c r="O128" s="45" t="str">
        <f t="shared" si="24"/>
        <v>OK</v>
      </c>
      <c r="P128" s="56" t="s">
        <v>403</v>
      </c>
      <c r="Q128" s="45" t="str">
        <f t="shared" si="25"/>
        <v>OK</v>
      </c>
      <c r="R128" s="56" t="s">
        <v>558</v>
      </c>
      <c r="S128" s="45" t="str">
        <f t="shared" si="26"/>
        <v>OK</v>
      </c>
      <c r="T128" s="49"/>
    </row>
    <row r="129" spans="1:20" s="30" customFormat="1" ht="14.25" customHeight="1" x14ac:dyDescent="0.2">
      <c r="A129" s="188" t="str">
        <f>CONCATENATE("R",IF(10*COUNTA(A$10:A128)+10&lt;100,"00",IF(10*COUNTA(A$10:A128)+10&lt;1000,"0","")),10*COUNTA(A$10:A128)+10)</f>
        <v>R1030</v>
      </c>
      <c r="B129" s="196" t="s">
        <v>20</v>
      </c>
      <c r="C129" s="358"/>
      <c r="D129" s="261"/>
      <c r="E129" s="262"/>
      <c r="F129" s="359"/>
      <c r="G129" s="359"/>
      <c r="H129" s="359"/>
      <c r="I129" s="237"/>
      <c r="J129" s="360"/>
      <c r="K129" s="359"/>
      <c r="L129" s="361"/>
      <c r="M129" s="362"/>
      <c r="N129" s="56" t="s">
        <v>255</v>
      </c>
      <c r="O129" s="45" t="str">
        <f t="shared" si="24"/>
        <v>OK</v>
      </c>
      <c r="P129" s="56" t="s">
        <v>404</v>
      </c>
      <c r="Q129" s="45" t="str">
        <f t="shared" si="25"/>
        <v>OK</v>
      </c>
      <c r="R129" s="56" t="s">
        <v>559</v>
      </c>
      <c r="S129" s="45" t="str">
        <f t="shared" si="26"/>
        <v>OK</v>
      </c>
      <c r="T129" s="49"/>
    </row>
    <row r="130" spans="1:20" s="30" customFormat="1" ht="14.25" customHeight="1" x14ac:dyDescent="0.2">
      <c r="A130" s="188" t="str">
        <f>CONCATENATE("R",IF(10*COUNTA(A$10:A129)+10&lt;100,"00",IF(10*COUNTA(A$10:A129)+10&lt;1000,"0","")),10*COUNTA(A$10:A129)+10)</f>
        <v>R1040</v>
      </c>
      <c r="B130" s="189" t="s">
        <v>35</v>
      </c>
      <c r="C130" s="358"/>
      <c r="D130" s="261"/>
      <c r="E130" s="262"/>
      <c r="F130" s="359"/>
      <c r="G130" s="359"/>
      <c r="H130" s="359"/>
      <c r="I130" s="237"/>
      <c r="J130" s="360"/>
      <c r="K130" s="359"/>
      <c r="L130" s="361"/>
      <c r="M130" s="362"/>
      <c r="N130" s="56" t="s">
        <v>256</v>
      </c>
      <c r="O130" s="45" t="str">
        <f t="shared" si="24"/>
        <v>OK</v>
      </c>
      <c r="P130" s="56" t="s">
        <v>405</v>
      </c>
      <c r="Q130" s="45" t="str">
        <f t="shared" si="25"/>
        <v>OK</v>
      </c>
      <c r="R130" s="56" t="s">
        <v>560</v>
      </c>
      <c r="S130" s="45" t="str">
        <f t="shared" si="26"/>
        <v>OK</v>
      </c>
      <c r="T130" s="49"/>
    </row>
    <row r="131" spans="1:20" s="30" customFormat="1" ht="14.25" customHeight="1" x14ac:dyDescent="0.2">
      <c r="A131" s="185" t="str">
        <f>CONCATENATE("R",IF(10*COUNTA(A$10:A130)+10&lt;100,"00",IF(10*COUNTA(A$10:A130)+10&lt;1000,"0","")),10*COUNTA(A$10:A130)+10)</f>
        <v>R1050</v>
      </c>
      <c r="B131" s="186" t="s">
        <v>37</v>
      </c>
      <c r="C131" s="368"/>
      <c r="D131" s="264"/>
      <c r="E131" s="265"/>
      <c r="F131" s="369"/>
      <c r="G131" s="369"/>
      <c r="H131" s="369"/>
      <c r="I131" s="267"/>
      <c r="J131" s="370"/>
      <c r="K131" s="369"/>
      <c r="L131" s="371"/>
      <c r="M131" s="372"/>
      <c r="N131" s="56" t="s">
        <v>257</v>
      </c>
      <c r="O131" s="45" t="str">
        <f t="shared" si="24"/>
        <v>OK</v>
      </c>
      <c r="P131" s="56" t="s">
        <v>406</v>
      </c>
      <c r="Q131" s="45" t="str">
        <f t="shared" si="25"/>
        <v>OK</v>
      </c>
      <c r="R131" s="56" t="s">
        <v>561</v>
      </c>
      <c r="S131" s="45" t="str">
        <f t="shared" si="26"/>
        <v>OK</v>
      </c>
      <c r="T131" s="49"/>
    </row>
    <row r="132" spans="1:20" ht="14.25" customHeight="1" x14ac:dyDescent="0.2">
      <c r="A132" s="197" t="str">
        <f>CONCATENATE("R",IF(10*COUNTA(A$10:A131)+10&lt;100,"00",IF(10*COUNTA(A$10:A131)+10&lt;1000,"0","")),10*COUNTA(A$10:A131)+10)</f>
        <v>R1060</v>
      </c>
      <c r="B132" s="156" t="s">
        <v>131</v>
      </c>
      <c r="C132" s="429"/>
      <c r="D132" s="271"/>
      <c r="E132" s="272"/>
      <c r="F132" s="430"/>
      <c r="G132" s="430"/>
      <c r="H132" s="430"/>
      <c r="I132" s="274"/>
      <c r="J132" s="431"/>
      <c r="K132" s="430"/>
      <c r="L132" s="432"/>
      <c r="M132" s="433"/>
      <c r="N132" s="56" t="s">
        <v>258</v>
      </c>
      <c r="O132" s="45" t="str">
        <f t="shared" si="24"/>
        <v>OK</v>
      </c>
      <c r="P132" s="56" t="s">
        <v>407</v>
      </c>
      <c r="Q132" s="45" t="str">
        <f t="shared" si="25"/>
        <v>OK</v>
      </c>
      <c r="R132" s="56" t="s">
        <v>562</v>
      </c>
      <c r="S132" s="45" t="str">
        <f t="shared" si="26"/>
        <v>OK</v>
      </c>
      <c r="T132" s="49"/>
    </row>
    <row r="133" spans="1:20" s="30" customFormat="1" ht="14.25" customHeight="1" x14ac:dyDescent="0.2">
      <c r="A133" s="183" t="str">
        <f>CONCATENATE("R",IF(10*COUNTA(A$10:A132)+10&lt;100,"00",IF(10*COUNTA(A$10:A132)+10&lt;1000,"0","")),10*COUNTA(A$10:A132)+10)</f>
        <v>R1070</v>
      </c>
      <c r="B133" s="184" t="s">
        <v>36</v>
      </c>
      <c r="C133" s="381"/>
      <c r="D133" s="224"/>
      <c r="E133" s="225"/>
      <c r="F133" s="382"/>
      <c r="G133" s="382"/>
      <c r="H133" s="382"/>
      <c r="I133" s="227"/>
      <c r="J133" s="383"/>
      <c r="K133" s="382"/>
      <c r="L133" s="384"/>
      <c r="M133" s="385"/>
      <c r="N133" s="56" t="s">
        <v>259</v>
      </c>
      <c r="O133" s="45" t="str">
        <f t="shared" si="24"/>
        <v>OK</v>
      </c>
      <c r="P133" s="56" t="s">
        <v>408</v>
      </c>
      <c r="Q133" s="45" t="str">
        <f t="shared" si="25"/>
        <v>OK</v>
      </c>
      <c r="R133" s="56" t="s">
        <v>563</v>
      </c>
      <c r="S133" s="45" t="str">
        <f t="shared" si="26"/>
        <v>OK</v>
      </c>
      <c r="T133" s="49"/>
    </row>
    <row r="134" spans="1:20" s="30" customFormat="1" ht="14.25" customHeight="1" x14ac:dyDescent="0.2">
      <c r="A134" s="185" t="str">
        <f>CONCATENATE("R",IF(10*COUNTA(A$10:A133)+10&lt;100,"00",IF(10*COUNTA(A$10:A133)+10&lt;1000,"0","")),10*COUNTA(A$10:A133)+10)</f>
        <v>R1080</v>
      </c>
      <c r="B134" s="186" t="s">
        <v>22</v>
      </c>
      <c r="C134" s="368"/>
      <c r="D134" s="264"/>
      <c r="E134" s="265"/>
      <c r="F134" s="369"/>
      <c r="G134" s="369"/>
      <c r="H134" s="369"/>
      <c r="I134" s="267"/>
      <c r="J134" s="370"/>
      <c r="K134" s="369"/>
      <c r="L134" s="371"/>
      <c r="M134" s="372"/>
      <c r="N134" s="56" t="s">
        <v>260</v>
      </c>
      <c r="O134" s="45" t="str">
        <f t="shared" si="24"/>
        <v>OK</v>
      </c>
      <c r="P134" s="56" t="s">
        <v>409</v>
      </c>
      <c r="Q134" s="45" t="str">
        <f t="shared" si="25"/>
        <v>OK</v>
      </c>
      <c r="R134" s="56" t="s">
        <v>564</v>
      </c>
      <c r="S134" s="45" t="str">
        <f t="shared" si="26"/>
        <v>OK</v>
      </c>
      <c r="T134" s="49"/>
    </row>
    <row r="135" spans="1:20" s="30" customFormat="1" ht="14.25" customHeight="1" x14ac:dyDescent="0.2">
      <c r="A135" s="181"/>
      <c r="B135" s="182" t="s">
        <v>40</v>
      </c>
      <c r="C135" s="408"/>
      <c r="D135" s="409"/>
      <c r="E135" s="410"/>
      <c r="F135" s="411"/>
      <c r="G135" s="411"/>
      <c r="H135" s="411"/>
      <c r="I135" s="412"/>
      <c r="J135" s="413"/>
      <c r="K135" s="411"/>
      <c r="L135" s="414"/>
      <c r="M135" s="415"/>
      <c r="N135" s="56"/>
      <c r="O135" s="50"/>
      <c r="P135" s="60"/>
      <c r="Q135" s="50"/>
      <c r="R135" s="60"/>
      <c r="S135" s="50"/>
      <c r="T135" s="28"/>
    </row>
    <row r="136" spans="1:20" s="30" customFormat="1" ht="14.25" customHeight="1" x14ac:dyDescent="0.2">
      <c r="A136" s="198" t="str">
        <f>CONCATENATE("R",IF(10*COUNTA(A$10:A135)+10&lt;100,"00",IF(10*COUNTA(A$10:A135)+10&lt;1000,"0","")),10*COUNTA(A$10:A135)+10)</f>
        <v>R1090</v>
      </c>
      <c r="B136" s="199" t="s">
        <v>21</v>
      </c>
      <c r="C136" s="434"/>
      <c r="D136" s="435"/>
      <c r="E136" s="436"/>
      <c r="F136" s="437"/>
      <c r="G136" s="437"/>
      <c r="H136" s="437"/>
      <c r="I136" s="438"/>
      <c r="J136" s="439"/>
      <c r="K136" s="437"/>
      <c r="L136" s="440"/>
      <c r="M136" s="441"/>
      <c r="N136" s="56"/>
      <c r="O136" s="50"/>
      <c r="P136" s="60"/>
      <c r="Q136" s="50"/>
      <c r="R136" s="60"/>
      <c r="S136" s="50"/>
      <c r="T136" s="49"/>
    </row>
    <row r="137" spans="1:20" s="30" customFormat="1" ht="14.25" customHeight="1" x14ac:dyDescent="0.2">
      <c r="A137" s="183" t="str">
        <f>CONCATENATE("R",IF(10*COUNTA(A$10:A136)+10&lt;100,"00",IF(10*COUNTA(A$10:A136)+10&lt;1000,"0","")),10*COUNTA(A$10:A136)+10)</f>
        <v>R1100</v>
      </c>
      <c r="B137" s="184" t="s">
        <v>66</v>
      </c>
      <c r="C137" s="381"/>
      <c r="D137" s="224"/>
      <c r="E137" s="225"/>
      <c r="F137" s="382"/>
      <c r="G137" s="382"/>
      <c r="H137" s="382"/>
      <c r="I137" s="227"/>
      <c r="J137" s="383"/>
      <c r="K137" s="382"/>
      <c r="L137" s="384"/>
      <c r="M137" s="385"/>
      <c r="N137" s="56" t="s">
        <v>261</v>
      </c>
      <c r="O137" s="45" t="str">
        <f t="shared" ref="O137:O142" si="27">IF(AND($C137+0.5&gt;=$D137+$F137+$G137+$H137+$I137,$C137-0.5&lt;=$D137+$F137+$G137+$H137+$I137),"OK","KO")</f>
        <v>OK</v>
      </c>
      <c r="P137" s="56" t="s">
        <v>410</v>
      </c>
      <c r="Q137" s="45" t="str">
        <f t="shared" ref="Q137:Q142" si="28">IF(AND($C137+0.5&gt;=$J137+$K137+$L137+$M137,$C137-0.5&lt;=$J137+$K137+$L137+$M137),"OK","KO")</f>
        <v>OK</v>
      </c>
      <c r="R137" s="56" t="s">
        <v>565</v>
      </c>
      <c r="S137" s="45" t="str">
        <f t="shared" ref="S137:S142" si="29">IF($D137&gt;=$E137,"OK","KO")</f>
        <v>OK</v>
      </c>
      <c r="T137" s="49"/>
    </row>
    <row r="138" spans="1:20" s="30" customFormat="1" ht="14.25" customHeight="1" x14ac:dyDescent="0.2">
      <c r="A138" s="188" t="str">
        <f>CONCATENATE("R",IF(10*COUNTA(A$10:A137)+10&lt;100,"00",IF(10*COUNTA(A$10:A137)+10&lt;1000,"0","")),10*COUNTA(A$10:A137)+10)</f>
        <v>R1110</v>
      </c>
      <c r="B138" s="152" t="s">
        <v>69</v>
      </c>
      <c r="C138" s="358"/>
      <c r="D138" s="261"/>
      <c r="E138" s="262"/>
      <c r="F138" s="359"/>
      <c r="G138" s="359"/>
      <c r="H138" s="359"/>
      <c r="I138" s="237"/>
      <c r="J138" s="360"/>
      <c r="K138" s="359"/>
      <c r="L138" s="361"/>
      <c r="M138" s="362"/>
      <c r="N138" s="56" t="s">
        <v>262</v>
      </c>
      <c r="O138" s="45" t="str">
        <f t="shared" si="27"/>
        <v>OK</v>
      </c>
      <c r="P138" s="56" t="s">
        <v>411</v>
      </c>
      <c r="Q138" s="45" t="str">
        <f t="shared" si="28"/>
        <v>OK</v>
      </c>
      <c r="R138" s="56" t="s">
        <v>566</v>
      </c>
      <c r="S138" s="45" t="str">
        <f t="shared" si="29"/>
        <v>OK</v>
      </c>
      <c r="T138" s="49"/>
    </row>
    <row r="139" spans="1:20" s="30" customFormat="1" ht="14.25" customHeight="1" x14ac:dyDescent="0.2">
      <c r="A139" s="188" t="str">
        <f>CONCATENATE("R",IF(10*COUNTA(A$10:A138)+10&lt;100,"00",IF(10*COUNTA(A$10:A138)+10&lt;1000,"0","")),10*COUNTA(A$10:A138)+10)</f>
        <v>R1120</v>
      </c>
      <c r="B139" s="152" t="s">
        <v>70</v>
      </c>
      <c r="C139" s="358"/>
      <c r="D139" s="261"/>
      <c r="E139" s="262"/>
      <c r="F139" s="359"/>
      <c r="G139" s="359"/>
      <c r="H139" s="359"/>
      <c r="I139" s="237"/>
      <c r="J139" s="360"/>
      <c r="K139" s="359"/>
      <c r="L139" s="361"/>
      <c r="M139" s="362"/>
      <c r="N139" s="56" t="s">
        <v>263</v>
      </c>
      <c r="O139" s="45" t="str">
        <f t="shared" si="27"/>
        <v>OK</v>
      </c>
      <c r="P139" s="56" t="s">
        <v>412</v>
      </c>
      <c r="Q139" s="45" t="str">
        <f t="shared" si="28"/>
        <v>OK</v>
      </c>
      <c r="R139" s="56" t="s">
        <v>567</v>
      </c>
      <c r="S139" s="45" t="str">
        <f t="shared" si="29"/>
        <v>OK</v>
      </c>
      <c r="T139" s="49"/>
    </row>
    <row r="140" spans="1:20" s="30" customFormat="1" ht="14.25" customHeight="1" x14ac:dyDescent="0.2">
      <c r="A140" s="188" t="str">
        <f>CONCATENATE("R",IF(10*COUNTA(A$10:A139)+10&lt;100,"00",IF(10*COUNTA(A$10:A139)+10&lt;1000,"0","")),10*COUNTA(A$10:A139)+10)</f>
        <v>R1130</v>
      </c>
      <c r="B140" s="152" t="s">
        <v>71</v>
      </c>
      <c r="C140" s="358"/>
      <c r="D140" s="261"/>
      <c r="E140" s="262"/>
      <c r="F140" s="359"/>
      <c r="G140" s="359"/>
      <c r="H140" s="359"/>
      <c r="I140" s="237"/>
      <c r="J140" s="360"/>
      <c r="K140" s="359"/>
      <c r="L140" s="361"/>
      <c r="M140" s="362"/>
      <c r="N140" s="56" t="s">
        <v>264</v>
      </c>
      <c r="O140" s="45" t="str">
        <f t="shared" si="27"/>
        <v>OK</v>
      </c>
      <c r="P140" s="56" t="s">
        <v>413</v>
      </c>
      <c r="Q140" s="45" t="str">
        <f t="shared" si="28"/>
        <v>OK</v>
      </c>
      <c r="R140" s="56" t="s">
        <v>568</v>
      </c>
      <c r="S140" s="45" t="str">
        <f t="shared" si="29"/>
        <v>OK</v>
      </c>
      <c r="T140" s="49"/>
    </row>
    <row r="141" spans="1:20" s="30" customFormat="1" ht="14.25" customHeight="1" x14ac:dyDescent="0.2">
      <c r="A141" s="188" t="str">
        <f>CONCATENATE("R",IF(10*COUNTA(A$10:A140)+10&lt;100,"00",IF(10*COUNTA(A$10:A140)+10&lt;1000,"0","")),10*COUNTA(A$10:A140)+10)</f>
        <v>R1140</v>
      </c>
      <c r="B141" s="152" t="s">
        <v>72</v>
      </c>
      <c r="C141" s="358"/>
      <c r="D141" s="261"/>
      <c r="E141" s="262"/>
      <c r="F141" s="359"/>
      <c r="G141" s="359"/>
      <c r="H141" s="359"/>
      <c r="I141" s="237"/>
      <c r="J141" s="360"/>
      <c r="K141" s="359"/>
      <c r="L141" s="361"/>
      <c r="M141" s="362"/>
      <c r="N141" s="56" t="s">
        <v>265</v>
      </c>
      <c r="O141" s="45" t="str">
        <f t="shared" si="27"/>
        <v>OK</v>
      </c>
      <c r="P141" s="56" t="s">
        <v>414</v>
      </c>
      <c r="Q141" s="45" t="str">
        <f t="shared" si="28"/>
        <v>OK</v>
      </c>
      <c r="R141" s="56" t="s">
        <v>569</v>
      </c>
      <c r="S141" s="45" t="str">
        <f t="shared" si="29"/>
        <v>OK</v>
      </c>
      <c r="T141" s="49"/>
    </row>
    <row r="142" spans="1:20" s="30" customFormat="1" ht="14.25" customHeight="1" thickBot="1" x14ac:dyDescent="0.25">
      <c r="A142" s="200" t="str">
        <f>CONCATENATE("R",IF(10*COUNTA(A$10:A141)+10&lt;100,"00",IF(10*COUNTA(A$10:A141)+10&lt;1000,"0","")),10*COUNTA(A$10:A141)+10)</f>
        <v>R1150</v>
      </c>
      <c r="B142" s="189" t="s">
        <v>22</v>
      </c>
      <c r="C142" s="358"/>
      <c r="D142" s="261"/>
      <c r="E142" s="262"/>
      <c r="F142" s="359"/>
      <c r="G142" s="359"/>
      <c r="H142" s="359"/>
      <c r="I142" s="237"/>
      <c r="J142" s="360"/>
      <c r="K142" s="359"/>
      <c r="L142" s="361"/>
      <c r="M142" s="362"/>
      <c r="N142" s="56" t="s">
        <v>266</v>
      </c>
      <c r="O142" s="45" t="str">
        <f t="shared" si="27"/>
        <v>OK</v>
      </c>
      <c r="P142" s="56" t="s">
        <v>415</v>
      </c>
      <c r="Q142" s="45" t="str">
        <f t="shared" si="28"/>
        <v>OK</v>
      </c>
      <c r="R142" s="56" t="s">
        <v>570</v>
      </c>
      <c r="S142" s="45" t="str">
        <f t="shared" si="29"/>
        <v>OK</v>
      </c>
      <c r="T142" s="49"/>
    </row>
    <row r="143" spans="1:20" s="29" customFormat="1" ht="20.25" customHeight="1" x14ac:dyDescent="0.2">
      <c r="A143" s="201"/>
      <c r="B143" s="202" t="s">
        <v>61</v>
      </c>
      <c r="C143" s="442"/>
      <c r="D143" s="443"/>
      <c r="E143" s="444"/>
      <c r="F143" s="445"/>
      <c r="G143" s="445"/>
      <c r="H143" s="445"/>
      <c r="I143" s="446"/>
      <c r="J143" s="447"/>
      <c r="K143" s="445"/>
      <c r="L143" s="446"/>
      <c r="M143" s="448"/>
      <c r="N143" s="56"/>
      <c r="O143" s="50"/>
      <c r="P143" s="60"/>
      <c r="Q143" s="50"/>
      <c r="R143" s="60"/>
      <c r="S143" s="50"/>
      <c r="T143" s="49"/>
    </row>
    <row r="144" spans="1:20" s="30" customFormat="1" ht="14.25" customHeight="1" x14ac:dyDescent="0.2">
      <c r="A144" s="179" t="str">
        <f>CONCATENATE("R",IF(10*COUNTA(A$10:A143)+10&lt;100,"00",IF(10*COUNTA(A$10:A143)+10&lt;1000,"0","")),10*COUNTA(A$10:A143)+10)</f>
        <v>R1160</v>
      </c>
      <c r="B144" s="180" t="s">
        <v>57</v>
      </c>
      <c r="C144" s="393"/>
      <c r="D144" s="394"/>
      <c r="E144" s="395"/>
      <c r="F144" s="396"/>
      <c r="G144" s="396"/>
      <c r="H144" s="396"/>
      <c r="I144" s="397"/>
      <c r="J144" s="398"/>
      <c r="K144" s="396"/>
      <c r="L144" s="399"/>
      <c r="M144" s="400"/>
      <c r="N144" s="56" t="s">
        <v>267</v>
      </c>
      <c r="O144" s="45" t="str">
        <f>IF(AND($C144+0.5&gt;=$D144+$F144+$G144+$H144+$I144,$C144-0.5&lt;=$D144+$F144+$G144+$H144+$I144),"OK","KO")</f>
        <v>OK</v>
      </c>
      <c r="P144" s="56" t="s">
        <v>416</v>
      </c>
      <c r="Q144" s="45" t="str">
        <f>IF(AND($C144+0.5&gt;=$J144+$K144+$L144+$M144,$C144-0.5&lt;=$J144+$K144+$L144+$M144),"OK","KO")</f>
        <v>OK</v>
      </c>
      <c r="R144" s="56" t="s">
        <v>571</v>
      </c>
      <c r="S144" s="45" t="str">
        <f>IF($D144&gt;=$E144,"OK","KO")</f>
        <v>OK</v>
      </c>
      <c r="T144" s="49"/>
    </row>
    <row r="145" spans="1:20" s="30" customFormat="1" ht="14.25" customHeight="1" x14ac:dyDescent="0.2">
      <c r="A145" s="179" t="str">
        <f>CONCATENATE("R",IF(10*COUNTA(A$10:A144)+10&lt;100,"00",IF(10*COUNTA(A$10:A144)+10&lt;1000,"0","")),10*COUNTA(A$10:A144)+10)</f>
        <v>R1170</v>
      </c>
      <c r="B145" s="180" t="s">
        <v>39</v>
      </c>
      <c r="C145" s="393"/>
      <c r="D145" s="401"/>
      <c r="E145" s="402"/>
      <c r="F145" s="403"/>
      <c r="G145" s="403"/>
      <c r="H145" s="403"/>
      <c r="I145" s="404"/>
      <c r="J145" s="405"/>
      <c r="K145" s="403"/>
      <c r="L145" s="406"/>
      <c r="M145" s="407"/>
      <c r="N145" s="56" t="s">
        <v>268</v>
      </c>
      <c r="O145" s="45" t="str">
        <f>IF(AND($C145+0.5&gt;=$D145+$F145+$G145+$H145+$I145,$C145-0.5&lt;=$D145+$F145+$G145+$H145+$I145),"OK","KO")</f>
        <v>OK</v>
      </c>
      <c r="P145" s="56" t="s">
        <v>417</v>
      </c>
      <c r="Q145" s="45" t="str">
        <f>IF(AND($C145+0.5&gt;=$J145+$K145+$L145+$M145,$C145-0.5&lt;=$J145+$K145+$L145+$M145),"OK","KO")</f>
        <v>OK</v>
      </c>
      <c r="R145" s="56" t="s">
        <v>572</v>
      </c>
      <c r="S145" s="45" t="str">
        <f>IF($D145&gt;=$E145,"OK","KO")</f>
        <v>OK</v>
      </c>
      <c r="T145" s="49"/>
    </row>
    <row r="146" spans="1:20" s="30" customFormat="1" ht="14.25" customHeight="1" x14ac:dyDescent="0.2">
      <c r="A146" s="181"/>
      <c r="B146" s="182" t="s">
        <v>132</v>
      </c>
      <c r="C146" s="408"/>
      <c r="D146" s="409"/>
      <c r="E146" s="410"/>
      <c r="F146" s="411"/>
      <c r="G146" s="411"/>
      <c r="H146" s="411"/>
      <c r="I146" s="412"/>
      <c r="J146" s="413"/>
      <c r="K146" s="411"/>
      <c r="L146" s="414"/>
      <c r="M146" s="415"/>
      <c r="N146" s="56"/>
      <c r="O146" s="50"/>
      <c r="P146" s="60"/>
      <c r="Q146" s="50"/>
      <c r="R146" s="60"/>
      <c r="S146" s="50"/>
      <c r="T146" s="49"/>
    </row>
    <row r="147" spans="1:20" s="30" customFormat="1" ht="14.25" customHeight="1" x14ac:dyDescent="0.2">
      <c r="A147" s="188" t="str">
        <f>CONCATENATE("R",IF(10*COUNTA(A$10:A146)+10&lt;100,"00",IF(10*COUNTA(A$10:A146)+10&lt;1000,"0","")),10*COUNTA(A$10:A146)+10)</f>
        <v>R1180</v>
      </c>
      <c r="B147" s="184" t="s">
        <v>26</v>
      </c>
      <c r="C147" s="381"/>
      <c r="D147" s="224"/>
      <c r="E147" s="225"/>
      <c r="F147" s="382"/>
      <c r="G147" s="382"/>
      <c r="H147" s="382"/>
      <c r="I147" s="227"/>
      <c r="J147" s="383"/>
      <c r="K147" s="382"/>
      <c r="L147" s="384"/>
      <c r="M147" s="385"/>
      <c r="N147" s="56" t="s">
        <v>269</v>
      </c>
      <c r="O147" s="45" t="str">
        <f>IF(AND($C147+0.5&gt;=$D147+$F147+$G147+$H147+$I147,$C147-0.5&lt;=$D147+$F147+$G147+$H147+$I147),"OK","KO")</f>
        <v>OK</v>
      </c>
      <c r="P147" s="56" t="s">
        <v>418</v>
      </c>
      <c r="Q147" s="45" t="str">
        <f>IF(AND($C147+0.5&gt;=$J147+$K147+$L147+$M147,$C147-0.5&lt;=$J147+$K147+$L147+$M147),"OK","KO")</f>
        <v>OK</v>
      </c>
      <c r="R147" s="56" t="s">
        <v>573</v>
      </c>
      <c r="S147" s="45" t="str">
        <f>IF($D147&gt;=$E147,"OK","KO")</f>
        <v>OK</v>
      </c>
      <c r="T147" s="49"/>
    </row>
    <row r="148" spans="1:20" s="30" customFormat="1" ht="14.25" customHeight="1" x14ac:dyDescent="0.2">
      <c r="A148" s="185" t="str">
        <f>CONCATENATE("R",IF(10*COUNTA(A$10:A147)+10&lt;100,"00",IF(10*COUNTA(A$10:A147)+10&lt;1000,"0","")),10*COUNTA(A$10:A147)+10)</f>
        <v>R1190</v>
      </c>
      <c r="B148" s="186" t="s">
        <v>27</v>
      </c>
      <c r="C148" s="368"/>
      <c r="D148" s="264"/>
      <c r="E148" s="265"/>
      <c r="F148" s="369"/>
      <c r="G148" s="369"/>
      <c r="H148" s="369"/>
      <c r="I148" s="267"/>
      <c r="J148" s="370"/>
      <c r="K148" s="369"/>
      <c r="L148" s="371"/>
      <c r="M148" s="372"/>
      <c r="N148" s="56" t="s">
        <v>270</v>
      </c>
      <c r="O148" s="45" t="str">
        <f>IF(AND($C148+0.5&gt;=$D148+$F148+$G148+$H148+$I148,$C148-0.5&lt;=$D148+$F148+$G148+$H148+$I148),"OK","KO")</f>
        <v>OK</v>
      </c>
      <c r="P148" s="56" t="s">
        <v>419</v>
      </c>
      <c r="Q148" s="45" t="str">
        <f>IF(AND($C148+0.5&gt;=$J148+$K148+$L148+$M148,$C148-0.5&lt;=$J148+$K148+$L148+$M148),"OK","KO")</f>
        <v>OK</v>
      </c>
      <c r="R148" s="56" t="s">
        <v>574</v>
      </c>
      <c r="S148" s="45" t="str">
        <f>IF($D148&gt;=$E148,"OK","KO")</f>
        <v>OK</v>
      </c>
      <c r="T148" s="49"/>
    </row>
    <row r="149" spans="1:20" s="30" customFormat="1" ht="14.25" customHeight="1" x14ac:dyDescent="0.2">
      <c r="A149" s="185" t="str">
        <f>CONCATENATE("R",IF(10*COUNTA(A$10:A148)+10&lt;100,"00",IF(10*COUNTA(A$10:A148)+10&lt;1000,"0","")),10*COUNTA(A$10:A148)+10)</f>
        <v>R1200</v>
      </c>
      <c r="B149" s="186" t="s">
        <v>41</v>
      </c>
      <c r="C149" s="368"/>
      <c r="D149" s="264"/>
      <c r="E149" s="265"/>
      <c r="F149" s="369"/>
      <c r="G149" s="369"/>
      <c r="H149" s="369"/>
      <c r="I149" s="267"/>
      <c r="J149" s="370"/>
      <c r="K149" s="369"/>
      <c r="L149" s="371"/>
      <c r="M149" s="372"/>
      <c r="N149" s="56" t="s">
        <v>271</v>
      </c>
      <c r="O149" s="45" t="str">
        <f>IF(AND($C149+0.5&gt;=$D149+$F149+$G149+$H149+$I149,$C149-0.5&lt;=$D149+$F149+$G149+$H149+$I149),"OK","KO")</f>
        <v>OK</v>
      </c>
      <c r="P149" s="56" t="s">
        <v>420</v>
      </c>
      <c r="Q149" s="45" t="str">
        <f>IF(AND($C149+0.5&gt;=$J149+$K149+$L149+$M149,$C149-0.5&lt;=$J149+$K149+$L149+$M149),"OK","KO")</f>
        <v>OK</v>
      </c>
      <c r="R149" s="56" t="s">
        <v>575</v>
      </c>
      <c r="S149" s="45" t="str">
        <f>IF($D149&gt;=$E149,"OK","KO")</f>
        <v>OK</v>
      </c>
      <c r="T149" s="49"/>
    </row>
    <row r="150" spans="1:20" s="30" customFormat="1" ht="14.25" customHeight="1" x14ac:dyDescent="0.2">
      <c r="A150" s="181"/>
      <c r="B150" s="182" t="s">
        <v>110</v>
      </c>
      <c r="C150" s="408"/>
      <c r="D150" s="409"/>
      <c r="E150" s="410"/>
      <c r="F150" s="411"/>
      <c r="G150" s="411"/>
      <c r="H150" s="411"/>
      <c r="I150" s="412"/>
      <c r="J150" s="413"/>
      <c r="K150" s="411"/>
      <c r="L150" s="414"/>
      <c r="M150" s="415"/>
      <c r="N150" s="56"/>
      <c r="O150" s="50"/>
      <c r="P150" s="60"/>
      <c r="Q150" s="50"/>
      <c r="R150" s="60"/>
      <c r="S150" s="50"/>
      <c r="T150" s="49"/>
    </row>
    <row r="151" spans="1:20" s="30" customFormat="1" ht="14.25" customHeight="1" x14ac:dyDescent="0.2">
      <c r="A151" s="183" t="str">
        <f>CONCATENATE("R",IF(10*COUNTA(A$10:A150)+10&lt;100,"00",IF(10*COUNTA(A$10:A150)+10&lt;1000,"0","")),10*COUNTA(A$10:A150)+10)</f>
        <v>R1210</v>
      </c>
      <c r="B151" s="184" t="s">
        <v>141</v>
      </c>
      <c r="C151" s="381"/>
      <c r="D151" s="224"/>
      <c r="E151" s="225"/>
      <c r="F151" s="382"/>
      <c r="G151" s="382"/>
      <c r="H151" s="382"/>
      <c r="I151" s="227"/>
      <c r="J151" s="383"/>
      <c r="K151" s="382"/>
      <c r="L151" s="384"/>
      <c r="M151" s="385"/>
      <c r="N151" s="56" t="s">
        <v>272</v>
      </c>
      <c r="O151" s="45" t="str">
        <f>IF(AND($C151+0.5&gt;=$D151+$F151+$G151+$H151+$I151,$C151-0.5&lt;=$D151+$F151+$G151+$H151+$I151),"OK","KO")</f>
        <v>OK</v>
      </c>
      <c r="P151" s="56" t="s">
        <v>421</v>
      </c>
      <c r="Q151" s="45" t="str">
        <f>IF(AND($C151+0.5&gt;=$J151+$K151+$L151+$M151,$C151-0.5&lt;=$J151+$K151+$L151+$M151),"OK","KO")</f>
        <v>OK</v>
      </c>
      <c r="R151" s="56" t="s">
        <v>576</v>
      </c>
      <c r="S151" s="45" t="str">
        <f>IF($D151&gt;=$E151,"OK","KO")</f>
        <v>OK</v>
      </c>
      <c r="T151" s="49"/>
    </row>
    <row r="152" spans="1:20" s="30" customFormat="1" ht="14.25" customHeight="1" x14ac:dyDescent="0.2">
      <c r="A152" s="188" t="str">
        <f>CONCATENATE("R",IF(10*COUNTA(A$10:A151)+10&lt;100,"00",IF(10*COUNTA(A$10:A151)+10&lt;1000,"0","")),10*COUNTA(A$10:A151)+10)</f>
        <v>R1220</v>
      </c>
      <c r="B152" s="192" t="s">
        <v>142</v>
      </c>
      <c r="C152" s="416"/>
      <c r="D152" s="321"/>
      <c r="E152" s="322"/>
      <c r="F152" s="417"/>
      <c r="G152" s="417"/>
      <c r="H152" s="417"/>
      <c r="I152" s="324"/>
      <c r="J152" s="418"/>
      <c r="K152" s="417"/>
      <c r="L152" s="419"/>
      <c r="M152" s="420"/>
      <c r="N152" s="56" t="s">
        <v>273</v>
      </c>
      <c r="O152" s="45" t="str">
        <f>IF(AND($C152+0.5&gt;=$D152+$F152+$G152+$H152+$I152,$C152-0.5&lt;=$D152+$F152+$G152+$H152+$I152),"OK","KO")</f>
        <v>OK</v>
      </c>
      <c r="P152" s="56" t="s">
        <v>422</v>
      </c>
      <c r="Q152" s="45" t="str">
        <f>IF(AND($C152+0.5&gt;=$J152+$K152+$L152+$M152,$C152-0.5&lt;=$J152+$K152+$L152+$M152),"OK","KO")</f>
        <v>OK</v>
      </c>
      <c r="R152" s="56" t="s">
        <v>577</v>
      </c>
      <c r="S152" s="45" t="str">
        <f>IF($D152&gt;=$E152,"OK","KO")</f>
        <v>OK</v>
      </c>
      <c r="T152" s="49"/>
    </row>
    <row r="153" spans="1:20" s="30" customFormat="1" ht="14.25" customHeight="1" x14ac:dyDescent="0.2">
      <c r="A153" s="185" t="str">
        <f>CONCATENATE("R",IF(10*COUNTA(A$10:A152)+10&lt;100,"00",IF(10*COUNTA(A$10:A152)+10&lt;1000,"0","")),10*COUNTA(A$10:A152)+10)</f>
        <v>R1230</v>
      </c>
      <c r="B153" s="186" t="s">
        <v>22</v>
      </c>
      <c r="C153" s="368"/>
      <c r="D153" s="264"/>
      <c r="E153" s="265"/>
      <c r="F153" s="369"/>
      <c r="G153" s="369"/>
      <c r="H153" s="369"/>
      <c r="I153" s="267"/>
      <c r="J153" s="370"/>
      <c r="K153" s="369"/>
      <c r="L153" s="371"/>
      <c r="M153" s="372"/>
      <c r="N153" s="56" t="s">
        <v>274</v>
      </c>
      <c r="O153" s="45" t="str">
        <f>IF(AND($C153+0.5&gt;=$D153+$F153+$G153+$H153+$I153,$C153-0.5&lt;=$D153+$F153+$G153+$H153+$I153),"OK","KO")</f>
        <v>OK</v>
      </c>
      <c r="P153" s="56" t="s">
        <v>423</v>
      </c>
      <c r="Q153" s="45" t="str">
        <f>IF(AND($C153+0.5&gt;=$J153+$K153+$L153+$M153,$C153-0.5&lt;=$J153+$K153+$L153+$M153),"OK","KO")</f>
        <v>OK</v>
      </c>
      <c r="R153" s="56" t="s">
        <v>578</v>
      </c>
      <c r="S153" s="45" t="str">
        <f>IF($D153&gt;=$E153,"OK","KO")</f>
        <v>OK</v>
      </c>
      <c r="T153" s="49"/>
    </row>
    <row r="154" spans="1:20" s="30" customFormat="1" ht="14.25" customHeight="1" x14ac:dyDescent="0.2">
      <c r="A154" s="181"/>
      <c r="B154" s="182" t="s">
        <v>120</v>
      </c>
      <c r="C154" s="408"/>
      <c r="D154" s="409"/>
      <c r="E154" s="410"/>
      <c r="F154" s="411"/>
      <c r="G154" s="411"/>
      <c r="H154" s="411"/>
      <c r="I154" s="412"/>
      <c r="J154" s="413"/>
      <c r="K154" s="411"/>
      <c r="L154" s="414"/>
      <c r="M154" s="415"/>
      <c r="N154" s="56"/>
      <c r="O154" s="50"/>
      <c r="P154" s="60"/>
      <c r="Q154" s="50"/>
      <c r="R154" s="60"/>
      <c r="S154" s="50"/>
      <c r="T154" s="49"/>
    </row>
    <row r="155" spans="1:20" s="30" customFormat="1" ht="14.25" customHeight="1" x14ac:dyDescent="0.2">
      <c r="A155" s="183" t="str">
        <f>CONCATENATE("R",IF(10*COUNTA(A$10:A154)+10&lt;100,"00",IF(10*COUNTA(A$10:A154)+10&lt;1000,"0","")),10*COUNTA(A$10:A154)+10)</f>
        <v>R1240</v>
      </c>
      <c r="B155" s="184" t="s">
        <v>148</v>
      </c>
      <c r="C155" s="381"/>
      <c r="D155" s="224"/>
      <c r="E155" s="225"/>
      <c r="F155" s="382"/>
      <c r="G155" s="382"/>
      <c r="H155" s="382"/>
      <c r="I155" s="227"/>
      <c r="J155" s="383"/>
      <c r="K155" s="382"/>
      <c r="L155" s="384"/>
      <c r="M155" s="385"/>
      <c r="N155" s="56" t="s">
        <v>275</v>
      </c>
      <c r="O155" s="45" t="str">
        <f>IF(AND($C155+0.5&gt;=$D155+$F155+$G155+$H155+$I155,$C155-0.5&lt;=$D155+$F155+$G155+$H155+$I155),"OK","KO")</f>
        <v>OK</v>
      </c>
      <c r="P155" s="56" t="s">
        <v>424</v>
      </c>
      <c r="Q155" s="45" t="str">
        <f>IF(AND($C155+0.5&gt;=$J155+$K155+$L155+$M155,$C155-0.5&lt;=$J155+$K155+$L155+$M155),"OK","KO")</f>
        <v>OK</v>
      </c>
      <c r="R155" s="56" t="s">
        <v>579</v>
      </c>
      <c r="S155" s="45" t="str">
        <f>IF($D155&gt;=$E155,"OK","KO")</f>
        <v>OK</v>
      </c>
      <c r="T155" s="49"/>
    </row>
    <row r="156" spans="1:20" s="30" customFormat="1" ht="14.25" customHeight="1" x14ac:dyDescent="0.2">
      <c r="A156" s="188" t="str">
        <f>CONCATENATE("R",IF(10*COUNTA(A$10:A155)+10&lt;100,"00",IF(10*COUNTA(A$10:A155)+10&lt;1000,"0","")),10*COUNTA(A$10:A155)+10)</f>
        <v>R1250</v>
      </c>
      <c r="B156" s="192" t="s">
        <v>76</v>
      </c>
      <c r="C156" s="416"/>
      <c r="D156" s="321"/>
      <c r="E156" s="322"/>
      <c r="F156" s="417"/>
      <c r="G156" s="417"/>
      <c r="H156" s="417"/>
      <c r="I156" s="324"/>
      <c r="J156" s="418"/>
      <c r="K156" s="417"/>
      <c r="L156" s="419"/>
      <c r="M156" s="420"/>
      <c r="N156" s="56" t="s">
        <v>276</v>
      </c>
      <c r="O156" s="45" t="str">
        <f>IF(AND($C156+0.5&gt;=$D156+$F156+$G156+$H156+$I156,$C156-0.5&lt;=$D156+$F156+$G156+$H156+$I156),"OK","KO")</f>
        <v>OK</v>
      </c>
      <c r="P156" s="56" t="s">
        <v>425</v>
      </c>
      <c r="Q156" s="45" t="str">
        <f>IF(AND($C156+0.5&gt;=$J156+$K156+$L156+$M156,$C156-0.5&lt;=$J156+$K156+$L156+$M156),"OK","KO")</f>
        <v>OK</v>
      </c>
      <c r="R156" s="56" t="s">
        <v>580</v>
      </c>
      <c r="S156" s="45" t="str">
        <f>IF($D156&gt;=$E156,"OK","KO")</f>
        <v>OK</v>
      </c>
      <c r="T156" s="49"/>
    </row>
    <row r="157" spans="1:20" s="30" customFormat="1" ht="14.25" customHeight="1" x14ac:dyDescent="0.2">
      <c r="A157" s="185" t="str">
        <f>CONCATENATE("R",IF(10*COUNTA(A$10:A156)+10&lt;100,"00",IF(10*COUNTA(A$10:A156)+10&lt;1000,"0","")),10*COUNTA(A$10:A156)+10)</f>
        <v>R1260</v>
      </c>
      <c r="B157" s="186" t="s">
        <v>22</v>
      </c>
      <c r="C157" s="368"/>
      <c r="D157" s="264"/>
      <c r="E157" s="265"/>
      <c r="F157" s="369"/>
      <c r="G157" s="369"/>
      <c r="H157" s="369"/>
      <c r="I157" s="267"/>
      <c r="J157" s="370"/>
      <c r="K157" s="369"/>
      <c r="L157" s="371"/>
      <c r="M157" s="372"/>
      <c r="N157" s="56" t="s">
        <v>277</v>
      </c>
      <c r="O157" s="45" t="str">
        <f>IF(AND($C157+0.5&gt;=$D157+$F157+$G157+$H157+$I157,$C157-0.5&lt;=$D157+$F157+$G157+$H157+$I157),"OK","KO")</f>
        <v>OK</v>
      </c>
      <c r="P157" s="56" t="s">
        <v>426</v>
      </c>
      <c r="Q157" s="45" t="str">
        <f>IF(AND($C157+0.5&gt;=$J157+$K157+$L157+$M157,$C157-0.5&lt;=$J157+$K157+$L157+$M157),"OK","KO")</f>
        <v>OK</v>
      </c>
      <c r="R157" s="56" t="s">
        <v>581</v>
      </c>
      <c r="S157" s="45" t="str">
        <f>IF($D157&gt;=$E157,"OK","KO")</f>
        <v>OK</v>
      </c>
      <c r="T157" s="49"/>
    </row>
    <row r="158" spans="1:20" s="30" customFormat="1" ht="14.25" customHeight="1" x14ac:dyDescent="0.2">
      <c r="A158" s="181"/>
      <c r="B158" s="182" t="s">
        <v>38</v>
      </c>
      <c r="C158" s="408"/>
      <c r="D158" s="409"/>
      <c r="E158" s="410"/>
      <c r="F158" s="411"/>
      <c r="G158" s="411"/>
      <c r="H158" s="411"/>
      <c r="I158" s="412"/>
      <c r="J158" s="413"/>
      <c r="K158" s="411"/>
      <c r="L158" s="414"/>
      <c r="M158" s="415"/>
      <c r="N158" s="56"/>
      <c r="O158" s="50"/>
      <c r="P158" s="60"/>
      <c r="Q158" s="50"/>
      <c r="R158" s="60"/>
      <c r="S158" s="50"/>
      <c r="T158" s="49"/>
    </row>
    <row r="159" spans="1:20" s="30" customFormat="1" ht="14.25" customHeight="1" x14ac:dyDescent="0.2">
      <c r="A159" s="194"/>
      <c r="B159" s="177" t="s">
        <v>91</v>
      </c>
      <c r="C159" s="421"/>
      <c r="D159" s="422"/>
      <c r="E159" s="423"/>
      <c r="F159" s="424"/>
      <c r="G159" s="424"/>
      <c r="H159" s="424"/>
      <c r="I159" s="425"/>
      <c r="J159" s="426"/>
      <c r="K159" s="424"/>
      <c r="L159" s="427"/>
      <c r="M159" s="428"/>
      <c r="N159" s="56"/>
      <c r="O159" s="50"/>
      <c r="P159" s="60"/>
      <c r="Q159" s="50"/>
      <c r="R159" s="60"/>
      <c r="S159" s="50"/>
      <c r="T159" s="49"/>
    </row>
    <row r="160" spans="1:20" s="30" customFormat="1" ht="14.25" customHeight="1" x14ac:dyDescent="0.2">
      <c r="A160" s="183" t="str">
        <f>CONCATENATE("R",IF(10*COUNTA(A$10:A159)+10&lt;100,"00",IF(10*COUNTA(A$10:A159)+10&lt;1000,"0","")),10*COUNTA(A$10:A159)+10)</f>
        <v>R1270</v>
      </c>
      <c r="B160" s="184" t="s">
        <v>32</v>
      </c>
      <c r="C160" s="381"/>
      <c r="D160" s="224"/>
      <c r="E160" s="225"/>
      <c r="F160" s="382"/>
      <c r="G160" s="382"/>
      <c r="H160" s="382"/>
      <c r="I160" s="227"/>
      <c r="J160" s="383"/>
      <c r="K160" s="382"/>
      <c r="L160" s="384"/>
      <c r="M160" s="385"/>
      <c r="N160" s="56" t="s">
        <v>278</v>
      </c>
      <c r="O160" s="45" t="str">
        <f t="shared" ref="O160:O170" si="30">IF(AND($C160+0.5&gt;=$D160+$F160+$G160+$H160+$I160,$C160-0.5&lt;=$D160+$F160+$G160+$H160+$I160),"OK","KO")</f>
        <v>OK</v>
      </c>
      <c r="P160" s="56" t="s">
        <v>427</v>
      </c>
      <c r="Q160" s="45" t="str">
        <f t="shared" ref="Q160:Q170" si="31">IF(AND($C160+0.5&gt;=$J160+$K160+$L160+$M160,$C160-0.5&lt;=$J160+$K160+$L160+$M160),"OK","KO")</f>
        <v>OK</v>
      </c>
      <c r="R160" s="56" t="s">
        <v>582</v>
      </c>
      <c r="S160" s="45" t="str">
        <f t="shared" ref="S160:S170" si="32">IF($D160&gt;=$E160,"OK","KO")</f>
        <v>OK</v>
      </c>
      <c r="T160" s="49"/>
    </row>
    <row r="161" spans="1:20" s="30" customFormat="1" ht="14.25" customHeight="1" x14ac:dyDescent="0.2">
      <c r="A161" s="188" t="str">
        <f>CONCATENATE("R",IF(10*COUNTA(A$10:A160)+10&lt;100,"00",IF(10*COUNTA(A$10:A160)+10&lt;1000,"0","")),10*COUNTA(A$10:A160)+10)</f>
        <v>R1280</v>
      </c>
      <c r="B161" s="189" t="s">
        <v>33</v>
      </c>
      <c r="C161" s="358"/>
      <c r="D161" s="261"/>
      <c r="E161" s="262"/>
      <c r="F161" s="359"/>
      <c r="G161" s="359"/>
      <c r="H161" s="359"/>
      <c r="I161" s="237"/>
      <c r="J161" s="360"/>
      <c r="K161" s="359"/>
      <c r="L161" s="361"/>
      <c r="M161" s="362"/>
      <c r="N161" s="56" t="s">
        <v>279</v>
      </c>
      <c r="O161" s="45" t="str">
        <f t="shared" si="30"/>
        <v>OK</v>
      </c>
      <c r="P161" s="56" t="s">
        <v>428</v>
      </c>
      <c r="Q161" s="45" t="str">
        <f t="shared" si="31"/>
        <v>OK</v>
      </c>
      <c r="R161" s="56" t="s">
        <v>583</v>
      </c>
      <c r="S161" s="45" t="str">
        <f t="shared" si="32"/>
        <v>OK</v>
      </c>
      <c r="T161" s="49"/>
    </row>
    <row r="162" spans="1:20" s="30" customFormat="1" ht="14.25" customHeight="1" x14ac:dyDescent="0.2">
      <c r="A162" s="188" t="str">
        <f>CONCATENATE("R",IF(10*COUNTA(A$10:A161)+10&lt;100,"00",IF(10*COUNTA(A$10:A161)+10&lt;1000,"0","")),10*COUNTA(A$10:A161)+10)</f>
        <v>R1290</v>
      </c>
      <c r="B162" s="196" t="s">
        <v>18</v>
      </c>
      <c r="C162" s="358"/>
      <c r="D162" s="261"/>
      <c r="E162" s="262"/>
      <c r="F162" s="359"/>
      <c r="G162" s="359"/>
      <c r="H162" s="359"/>
      <c r="I162" s="237"/>
      <c r="J162" s="360"/>
      <c r="K162" s="359"/>
      <c r="L162" s="361"/>
      <c r="M162" s="362"/>
      <c r="N162" s="56" t="s">
        <v>280</v>
      </c>
      <c r="O162" s="45" t="str">
        <f t="shared" si="30"/>
        <v>OK</v>
      </c>
      <c r="P162" s="56" t="s">
        <v>429</v>
      </c>
      <c r="Q162" s="45" t="str">
        <f t="shared" si="31"/>
        <v>OK</v>
      </c>
      <c r="R162" s="56" t="s">
        <v>584</v>
      </c>
      <c r="S162" s="45" t="str">
        <f t="shared" si="32"/>
        <v>OK</v>
      </c>
      <c r="T162" s="49"/>
    </row>
    <row r="163" spans="1:20" s="30" customFormat="1" ht="14.25" customHeight="1" x14ac:dyDescent="0.2">
      <c r="A163" s="188" t="str">
        <f>CONCATENATE("R",IF(10*COUNTA(A$10:A162)+10&lt;100,"00",IF(10*COUNTA(A$10:A162)+10&lt;1000,"0","")),10*COUNTA(A$10:A162)+10)</f>
        <v>R1300</v>
      </c>
      <c r="B163" s="189" t="s">
        <v>34</v>
      </c>
      <c r="C163" s="358"/>
      <c r="D163" s="261"/>
      <c r="E163" s="262"/>
      <c r="F163" s="359"/>
      <c r="G163" s="359"/>
      <c r="H163" s="359"/>
      <c r="I163" s="237"/>
      <c r="J163" s="360"/>
      <c r="K163" s="359"/>
      <c r="L163" s="361"/>
      <c r="M163" s="362"/>
      <c r="N163" s="56" t="s">
        <v>281</v>
      </c>
      <c r="O163" s="45" t="str">
        <f t="shared" si="30"/>
        <v>OK</v>
      </c>
      <c r="P163" s="56" t="s">
        <v>430</v>
      </c>
      <c r="Q163" s="45" t="str">
        <f t="shared" si="31"/>
        <v>OK</v>
      </c>
      <c r="R163" s="56" t="s">
        <v>585</v>
      </c>
      <c r="S163" s="45" t="str">
        <f t="shared" si="32"/>
        <v>OK</v>
      </c>
      <c r="T163" s="49"/>
    </row>
    <row r="164" spans="1:20" s="30" customFormat="1" ht="14.25" customHeight="1" x14ac:dyDescent="0.2">
      <c r="A164" s="188" t="str">
        <f>CONCATENATE("R",IF(10*COUNTA(A$10:A163)+10&lt;100,"00",IF(10*COUNTA(A$10:A163)+10&lt;1000,"0","")),10*COUNTA(A$10:A163)+10)</f>
        <v>R1310</v>
      </c>
      <c r="B164" s="196" t="s">
        <v>19</v>
      </c>
      <c r="C164" s="358"/>
      <c r="D164" s="261"/>
      <c r="E164" s="262"/>
      <c r="F164" s="359"/>
      <c r="G164" s="359"/>
      <c r="H164" s="359"/>
      <c r="I164" s="237"/>
      <c r="J164" s="360"/>
      <c r="K164" s="359"/>
      <c r="L164" s="361"/>
      <c r="M164" s="362"/>
      <c r="N164" s="56" t="s">
        <v>282</v>
      </c>
      <c r="O164" s="45" t="str">
        <f t="shared" si="30"/>
        <v>OK</v>
      </c>
      <c r="P164" s="56" t="s">
        <v>431</v>
      </c>
      <c r="Q164" s="45" t="str">
        <f t="shared" si="31"/>
        <v>OK</v>
      </c>
      <c r="R164" s="56" t="s">
        <v>586</v>
      </c>
      <c r="S164" s="45" t="str">
        <f t="shared" si="32"/>
        <v>OK</v>
      </c>
      <c r="T164" s="49"/>
    </row>
    <row r="165" spans="1:20" s="30" customFormat="1" ht="14.25" customHeight="1" x14ac:dyDescent="0.2">
      <c r="A165" s="188" t="str">
        <f>CONCATENATE("R",IF(10*COUNTA(A$10:A164)+10&lt;100,"00",IF(10*COUNTA(A$10:A164)+10&lt;1000,"0","")),10*COUNTA(A$10:A164)+10)</f>
        <v>R1320</v>
      </c>
      <c r="B165" s="196" t="s">
        <v>20</v>
      </c>
      <c r="C165" s="358"/>
      <c r="D165" s="261"/>
      <c r="E165" s="262"/>
      <c r="F165" s="359"/>
      <c r="G165" s="359"/>
      <c r="H165" s="359"/>
      <c r="I165" s="237"/>
      <c r="J165" s="360"/>
      <c r="K165" s="359"/>
      <c r="L165" s="361"/>
      <c r="M165" s="362"/>
      <c r="N165" s="56" t="s">
        <v>283</v>
      </c>
      <c r="O165" s="45" t="str">
        <f t="shared" si="30"/>
        <v>OK</v>
      </c>
      <c r="P165" s="56" t="s">
        <v>432</v>
      </c>
      <c r="Q165" s="45" t="str">
        <f t="shared" si="31"/>
        <v>OK</v>
      </c>
      <c r="R165" s="56" t="s">
        <v>587</v>
      </c>
      <c r="S165" s="45" t="str">
        <f t="shared" si="32"/>
        <v>OK</v>
      </c>
      <c r="T165" s="49"/>
    </row>
    <row r="166" spans="1:20" s="30" customFormat="1" ht="14.25" customHeight="1" x14ac:dyDescent="0.2">
      <c r="A166" s="188" t="str">
        <f>CONCATENATE("R",IF(10*COUNTA(A$10:A165)+10&lt;100,"00",IF(10*COUNTA(A$10:A165)+10&lt;1000,"0","")),10*COUNTA(A$10:A165)+10)</f>
        <v>R1330</v>
      </c>
      <c r="B166" s="189" t="s">
        <v>35</v>
      </c>
      <c r="C166" s="358"/>
      <c r="D166" s="261"/>
      <c r="E166" s="262"/>
      <c r="F166" s="359"/>
      <c r="G166" s="359"/>
      <c r="H166" s="359"/>
      <c r="I166" s="237"/>
      <c r="J166" s="360"/>
      <c r="K166" s="359"/>
      <c r="L166" s="361"/>
      <c r="M166" s="362"/>
      <c r="N166" s="56" t="s">
        <v>284</v>
      </c>
      <c r="O166" s="45" t="str">
        <f t="shared" si="30"/>
        <v>OK</v>
      </c>
      <c r="P166" s="56" t="s">
        <v>433</v>
      </c>
      <c r="Q166" s="45" t="str">
        <f t="shared" si="31"/>
        <v>OK</v>
      </c>
      <c r="R166" s="56" t="s">
        <v>588</v>
      </c>
      <c r="S166" s="45" t="str">
        <f t="shared" si="32"/>
        <v>OK</v>
      </c>
      <c r="T166" s="49"/>
    </row>
    <row r="167" spans="1:20" s="30" customFormat="1" ht="14.25" customHeight="1" x14ac:dyDescent="0.2">
      <c r="A167" s="185" t="str">
        <f>CONCATENATE("R",IF(10*COUNTA(A$10:A166)+10&lt;100,"00",IF(10*COUNTA(A$10:A166)+10&lt;1000,"0","")),10*COUNTA(A$10:A166)+10)</f>
        <v>R1340</v>
      </c>
      <c r="B167" s="186" t="s">
        <v>37</v>
      </c>
      <c r="C167" s="368"/>
      <c r="D167" s="264"/>
      <c r="E167" s="265"/>
      <c r="F167" s="369"/>
      <c r="G167" s="369"/>
      <c r="H167" s="369"/>
      <c r="I167" s="267"/>
      <c r="J167" s="370"/>
      <c r="K167" s="369"/>
      <c r="L167" s="371"/>
      <c r="M167" s="372"/>
      <c r="N167" s="56" t="s">
        <v>285</v>
      </c>
      <c r="O167" s="45" t="str">
        <f t="shared" si="30"/>
        <v>OK</v>
      </c>
      <c r="P167" s="56" t="s">
        <v>434</v>
      </c>
      <c r="Q167" s="45" t="str">
        <f t="shared" si="31"/>
        <v>OK</v>
      </c>
      <c r="R167" s="56" t="s">
        <v>589</v>
      </c>
      <c r="S167" s="45" t="str">
        <f t="shared" si="32"/>
        <v>OK</v>
      </c>
      <c r="T167" s="49"/>
    </row>
    <row r="168" spans="1:20" ht="14.25" customHeight="1" x14ac:dyDescent="0.2">
      <c r="A168" s="197" t="str">
        <f>CONCATENATE("R",IF(10*COUNTA(A$10:A167)+10&lt;100,"00",IF(10*COUNTA(A$10:A167)+10&lt;1000,"0","")),10*COUNTA(A$10:A167)+10)</f>
        <v>R1350</v>
      </c>
      <c r="B168" s="156" t="s">
        <v>131</v>
      </c>
      <c r="C168" s="429"/>
      <c r="D168" s="271"/>
      <c r="E168" s="272"/>
      <c r="F168" s="430"/>
      <c r="G168" s="430"/>
      <c r="H168" s="430"/>
      <c r="I168" s="274"/>
      <c r="J168" s="431"/>
      <c r="K168" s="430"/>
      <c r="L168" s="432"/>
      <c r="M168" s="433"/>
      <c r="N168" s="56" t="s">
        <v>286</v>
      </c>
      <c r="O168" s="45" t="str">
        <f t="shared" si="30"/>
        <v>OK</v>
      </c>
      <c r="P168" s="56" t="s">
        <v>435</v>
      </c>
      <c r="Q168" s="45" t="str">
        <f t="shared" si="31"/>
        <v>OK</v>
      </c>
      <c r="R168" s="56" t="s">
        <v>590</v>
      </c>
      <c r="S168" s="45" t="str">
        <f t="shared" si="32"/>
        <v>OK</v>
      </c>
      <c r="T168" s="49"/>
    </row>
    <row r="169" spans="1:20" s="30" customFormat="1" ht="14.25" customHeight="1" x14ac:dyDescent="0.2">
      <c r="A169" s="183" t="str">
        <f>CONCATENATE("R",IF(10*COUNTA(A$10:A168)+10&lt;100,"00",IF(10*COUNTA(A$10:A168)+10&lt;1000,"0","")),10*COUNTA(A$10:A168)+10)</f>
        <v>R1360</v>
      </c>
      <c r="B169" s="184" t="s">
        <v>36</v>
      </c>
      <c r="C169" s="381"/>
      <c r="D169" s="224"/>
      <c r="E169" s="225"/>
      <c r="F169" s="382"/>
      <c r="G169" s="382"/>
      <c r="H169" s="382"/>
      <c r="I169" s="227"/>
      <c r="J169" s="383"/>
      <c r="K169" s="382"/>
      <c r="L169" s="384"/>
      <c r="M169" s="385"/>
      <c r="N169" s="56" t="s">
        <v>287</v>
      </c>
      <c r="O169" s="45" t="str">
        <f t="shared" si="30"/>
        <v>OK</v>
      </c>
      <c r="P169" s="56" t="s">
        <v>436</v>
      </c>
      <c r="Q169" s="45" t="str">
        <f t="shared" si="31"/>
        <v>OK</v>
      </c>
      <c r="R169" s="56" t="s">
        <v>591</v>
      </c>
      <c r="S169" s="45" t="str">
        <f t="shared" si="32"/>
        <v>OK</v>
      </c>
      <c r="T169" s="49"/>
    </row>
    <row r="170" spans="1:20" s="30" customFormat="1" ht="14.25" customHeight="1" x14ac:dyDescent="0.2">
      <c r="A170" s="185" t="str">
        <f>CONCATENATE("R",IF(10*COUNTA(A$10:A169)+10&lt;100,"00",IF(10*COUNTA(A$10:A169)+10&lt;1000,"0","")),10*COUNTA(A$10:A169)+10)</f>
        <v>R1370</v>
      </c>
      <c r="B170" s="186" t="s">
        <v>22</v>
      </c>
      <c r="C170" s="368"/>
      <c r="D170" s="264"/>
      <c r="E170" s="265"/>
      <c r="F170" s="369"/>
      <c r="G170" s="369"/>
      <c r="H170" s="369"/>
      <c r="I170" s="267"/>
      <c r="J170" s="370"/>
      <c r="K170" s="369"/>
      <c r="L170" s="371"/>
      <c r="M170" s="372"/>
      <c r="N170" s="56" t="s">
        <v>288</v>
      </c>
      <c r="O170" s="45" t="str">
        <f t="shared" si="30"/>
        <v>OK</v>
      </c>
      <c r="P170" s="56" t="s">
        <v>437</v>
      </c>
      <c r="Q170" s="45" t="str">
        <f t="shared" si="31"/>
        <v>OK</v>
      </c>
      <c r="R170" s="56" t="s">
        <v>592</v>
      </c>
      <c r="S170" s="45" t="str">
        <f t="shared" si="32"/>
        <v>OK</v>
      </c>
      <c r="T170" s="49"/>
    </row>
    <row r="171" spans="1:20" s="30" customFormat="1" ht="14.25" customHeight="1" x14ac:dyDescent="0.2">
      <c r="A171" s="181"/>
      <c r="B171" s="182" t="s">
        <v>40</v>
      </c>
      <c r="C171" s="408"/>
      <c r="D171" s="409"/>
      <c r="E171" s="410"/>
      <c r="F171" s="411"/>
      <c r="G171" s="411"/>
      <c r="H171" s="411"/>
      <c r="I171" s="412"/>
      <c r="J171" s="413"/>
      <c r="K171" s="411"/>
      <c r="L171" s="414"/>
      <c r="M171" s="415"/>
      <c r="N171" s="56"/>
      <c r="O171" s="50"/>
      <c r="P171" s="60"/>
      <c r="Q171" s="50"/>
      <c r="R171" s="60"/>
      <c r="S171" s="50"/>
      <c r="T171" s="54"/>
    </row>
    <row r="172" spans="1:20" s="30" customFormat="1" ht="14.25" customHeight="1" x14ac:dyDescent="0.2">
      <c r="A172" s="198" t="str">
        <f>CONCATENATE("R",IF(10*COUNTA(A$10:A171)+10&lt;100,"00",IF(10*COUNTA(A$10:A171)+10&lt;1000,"0","")),10*COUNTA(A$10:A171)+10)</f>
        <v>R1380</v>
      </c>
      <c r="B172" s="199" t="s">
        <v>21</v>
      </c>
      <c r="C172" s="434"/>
      <c r="D172" s="435"/>
      <c r="E172" s="436"/>
      <c r="F172" s="437"/>
      <c r="G172" s="437"/>
      <c r="H172" s="437"/>
      <c r="I172" s="438"/>
      <c r="J172" s="439"/>
      <c r="K172" s="437"/>
      <c r="L172" s="440"/>
      <c r="M172" s="441"/>
      <c r="N172" s="56"/>
      <c r="O172" s="50"/>
      <c r="P172" s="60"/>
      <c r="Q172" s="50"/>
      <c r="R172" s="60"/>
      <c r="S172" s="50"/>
      <c r="T172" s="51"/>
    </row>
    <row r="173" spans="1:20" s="30" customFormat="1" ht="14.25" customHeight="1" x14ac:dyDescent="0.2">
      <c r="A173" s="183" t="str">
        <f>CONCATENATE("R",IF(10*COUNTA(A$10:A172)+10&lt;100,"00",IF(10*COUNTA(A$10:A172)+10&lt;1000,"0","")),10*COUNTA(A$10:A172)+10)</f>
        <v>R1390</v>
      </c>
      <c r="B173" s="184" t="s">
        <v>66</v>
      </c>
      <c r="C173" s="381"/>
      <c r="D173" s="224"/>
      <c r="E173" s="225"/>
      <c r="F173" s="382"/>
      <c r="G173" s="382"/>
      <c r="H173" s="382"/>
      <c r="I173" s="227"/>
      <c r="J173" s="383"/>
      <c r="K173" s="382"/>
      <c r="L173" s="384"/>
      <c r="M173" s="385"/>
      <c r="N173" s="56" t="s">
        <v>289</v>
      </c>
      <c r="O173" s="45" t="str">
        <f t="shared" ref="O173:O178" si="33">IF(AND($C173+0.5&gt;=$D173+$F173+$G173+$H173+$I173,$C173-0.5&lt;=$D173+$F173+$G173+$H173+$I173),"OK","KO")</f>
        <v>OK</v>
      </c>
      <c r="P173" s="56" t="s">
        <v>438</v>
      </c>
      <c r="Q173" s="45" t="str">
        <f t="shared" ref="Q173:Q178" si="34">IF(AND($C173+0.5&gt;=$J173+$K173+$L173+$M173,$C173-0.5&lt;=$J173+$K173+$L173+$M173),"OK","KO")</f>
        <v>OK</v>
      </c>
      <c r="R173" s="56" t="s">
        <v>593</v>
      </c>
      <c r="S173" s="45" t="str">
        <f t="shared" ref="S173:S178" si="35">IF($D173&gt;=$E173,"OK","KO")</f>
        <v>OK</v>
      </c>
      <c r="T173" s="51"/>
    </row>
    <row r="174" spans="1:20" s="30" customFormat="1" ht="14.25" customHeight="1" x14ac:dyDescent="0.2">
      <c r="A174" s="188" t="str">
        <f>CONCATENATE("R",IF(10*COUNTA(A$10:A173)+10&lt;100,"00",IF(10*COUNTA(A$10:A173)+10&lt;1000,"0","")),10*COUNTA(A$10:A173)+10)</f>
        <v>R1400</v>
      </c>
      <c r="B174" s="152" t="s">
        <v>69</v>
      </c>
      <c r="C174" s="358"/>
      <c r="D174" s="261"/>
      <c r="E174" s="262"/>
      <c r="F174" s="359"/>
      <c r="G174" s="359"/>
      <c r="H174" s="359"/>
      <c r="I174" s="237"/>
      <c r="J174" s="360"/>
      <c r="K174" s="359"/>
      <c r="L174" s="361"/>
      <c r="M174" s="362"/>
      <c r="N174" s="56" t="s">
        <v>290</v>
      </c>
      <c r="O174" s="45" t="str">
        <f t="shared" si="33"/>
        <v>OK</v>
      </c>
      <c r="P174" s="56" t="s">
        <v>439</v>
      </c>
      <c r="Q174" s="45" t="str">
        <f t="shared" si="34"/>
        <v>OK</v>
      </c>
      <c r="R174" s="56" t="s">
        <v>594</v>
      </c>
      <c r="S174" s="45" t="str">
        <f t="shared" si="35"/>
        <v>OK</v>
      </c>
      <c r="T174" s="51"/>
    </row>
    <row r="175" spans="1:20" s="30" customFormat="1" ht="14.25" customHeight="1" x14ac:dyDescent="0.2">
      <c r="A175" s="188" t="str">
        <f>CONCATENATE("R",IF(10*COUNTA(A$10:A174)+10&lt;100,"00",IF(10*COUNTA(A$10:A174)+10&lt;1000,"0","")),10*COUNTA(A$10:A174)+10)</f>
        <v>R1410</v>
      </c>
      <c r="B175" s="152" t="s">
        <v>70</v>
      </c>
      <c r="C175" s="358"/>
      <c r="D175" s="261"/>
      <c r="E175" s="262"/>
      <c r="F175" s="359"/>
      <c r="G175" s="359"/>
      <c r="H175" s="359"/>
      <c r="I175" s="237"/>
      <c r="J175" s="360"/>
      <c r="K175" s="359"/>
      <c r="L175" s="361"/>
      <c r="M175" s="362"/>
      <c r="N175" s="56" t="s">
        <v>291</v>
      </c>
      <c r="O175" s="45" t="str">
        <f t="shared" si="33"/>
        <v>OK</v>
      </c>
      <c r="P175" s="56" t="s">
        <v>440</v>
      </c>
      <c r="Q175" s="45" t="str">
        <f t="shared" si="34"/>
        <v>OK</v>
      </c>
      <c r="R175" s="56" t="s">
        <v>595</v>
      </c>
      <c r="S175" s="45" t="str">
        <f t="shared" si="35"/>
        <v>OK</v>
      </c>
      <c r="T175" s="51"/>
    </row>
    <row r="176" spans="1:20" s="30" customFormat="1" ht="14.25" customHeight="1" x14ac:dyDescent="0.2">
      <c r="A176" s="188" t="str">
        <f>CONCATENATE("R",IF(10*COUNTA(A$10:A175)+10&lt;100,"00",IF(10*COUNTA(A$10:A175)+10&lt;1000,"0","")),10*COUNTA(A$10:A175)+10)</f>
        <v>R1420</v>
      </c>
      <c r="B176" s="152" t="s">
        <v>71</v>
      </c>
      <c r="C176" s="358"/>
      <c r="D176" s="261"/>
      <c r="E176" s="262"/>
      <c r="F176" s="359"/>
      <c r="G176" s="359"/>
      <c r="H176" s="359"/>
      <c r="I176" s="237"/>
      <c r="J176" s="360"/>
      <c r="K176" s="359"/>
      <c r="L176" s="361"/>
      <c r="M176" s="362"/>
      <c r="N176" s="56" t="s">
        <v>292</v>
      </c>
      <c r="O176" s="45" t="str">
        <f t="shared" si="33"/>
        <v>OK</v>
      </c>
      <c r="P176" s="56" t="s">
        <v>441</v>
      </c>
      <c r="Q176" s="45" t="str">
        <f t="shared" si="34"/>
        <v>OK</v>
      </c>
      <c r="R176" s="56" t="s">
        <v>596</v>
      </c>
      <c r="S176" s="45" t="str">
        <f t="shared" si="35"/>
        <v>OK</v>
      </c>
      <c r="T176" s="51"/>
    </row>
    <row r="177" spans="1:20" s="30" customFormat="1" ht="14.25" customHeight="1" x14ac:dyDescent="0.2">
      <c r="A177" s="188" t="str">
        <f>CONCATENATE("R",IF(10*COUNTA(A$10:A176)+10&lt;100,"00",IF(10*COUNTA(A$10:A176)+10&lt;1000,"0","")),10*COUNTA(A$10:A176)+10)</f>
        <v>R1430</v>
      </c>
      <c r="B177" s="152" t="s">
        <v>72</v>
      </c>
      <c r="C177" s="358"/>
      <c r="D177" s="261"/>
      <c r="E177" s="262"/>
      <c r="F177" s="359"/>
      <c r="G177" s="359"/>
      <c r="H177" s="359"/>
      <c r="I177" s="237"/>
      <c r="J177" s="360"/>
      <c r="K177" s="359"/>
      <c r="L177" s="361"/>
      <c r="M177" s="362"/>
      <c r="N177" s="56" t="s">
        <v>293</v>
      </c>
      <c r="O177" s="45" t="str">
        <f t="shared" si="33"/>
        <v>OK</v>
      </c>
      <c r="P177" s="56" t="s">
        <v>442</v>
      </c>
      <c r="Q177" s="45" t="str">
        <f t="shared" si="34"/>
        <v>OK</v>
      </c>
      <c r="R177" s="56" t="s">
        <v>597</v>
      </c>
      <c r="S177" s="45" t="str">
        <f t="shared" si="35"/>
        <v>OK</v>
      </c>
      <c r="T177" s="51"/>
    </row>
    <row r="178" spans="1:20" s="30" customFormat="1" ht="14.25" customHeight="1" thickBot="1" x14ac:dyDescent="0.25">
      <c r="A178" s="203" t="str">
        <f>CONCATENATE("R",IF(10*COUNTA(A$10:A177)+10&lt;100,"00",IF(10*COUNTA(A$10:A177)+10&lt;1000,"0","")),10*COUNTA(A$10:A177)+10)</f>
        <v>R1440</v>
      </c>
      <c r="B178" s="204" t="s">
        <v>22</v>
      </c>
      <c r="C178" s="363"/>
      <c r="D178" s="342"/>
      <c r="E178" s="343"/>
      <c r="F178" s="364"/>
      <c r="G178" s="364"/>
      <c r="H178" s="364"/>
      <c r="I178" s="345"/>
      <c r="J178" s="365"/>
      <c r="K178" s="364"/>
      <c r="L178" s="366"/>
      <c r="M178" s="367"/>
      <c r="N178" s="56" t="s">
        <v>294</v>
      </c>
      <c r="O178" s="45" t="str">
        <f t="shared" si="33"/>
        <v>OK</v>
      </c>
      <c r="P178" s="56" t="s">
        <v>443</v>
      </c>
      <c r="Q178" s="45" t="str">
        <f t="shared" si="34"/>
        <v>OK</v>
      </c>
      <c r="R178" s="56" t="s">
        <v>598</v>
      </c>
      <c r="S178" s="45" t="str">
        <f t="shared" si="35"/>
        <v>OK</v>
      </c>
      <c r="T178" s="55"/>
    </row>
    <row r="179" spans="1:20" s="39" customFormat="1" ht="20.25" customHeight="1" x14ac:dyDescent="0.2">
      <c r="A179" s="205"/>
      <c r="B179" s="170" t="s">
        <v>87</v>
      </c>
      <c r="C179" s="327"/>
      <c r="D179" s="328"/>
      <c r="E179" s="329"/>
      <c r="F179" s="330"/>
      <c r="G179" s="330"/>
      <c r="H179" s="330"/>
      <c r="I179" s="331"/>
      <c r="J179" s="332"/>
      <c r="K179" s="330"/>
      <c r="L179" s="331"/>
      <c r="M179" s="333"/>
      <c r="N179" s="56"/>
      <c r="O179" s="50"/>
      <c r="P179" s="60"/>
      <c r="Q179" s="50"/>
      <c r="R179" s="60"/>
      <c r="S179" s="50"/>
      <c r="T179" s="55"/>
    </row>
    <row r="180" spans="1:20" s="40" customFormat="1" ht="14.25" customHeight="1" x14ac:dyDescent="0.2">
      <c r="A180" s="206" t="str">
        <f>CONCATENATE("R",IF(10*COUNTA(A$10:A179)+10&lt;100,"00",IF(10*COUNTA(A$10:A179)+10&lt;1000,"0","")),10*COUNTA(A$10:A179)+10)</f>
        <v>R1450</v>
      </c>
      <c r="B180" s="207" t="s">
        <v>122</v>
      </c>
      <c r="C180" s="449"/>
      <c r="D180" s="450"/>
      <c r="E180" s="451"/>
      <c r="F180" s="452"/>
      <c r="G180" s="452"/>
      <c r="H180" s="452"/>
      <c r="I180" s="453"/>
      <c r="J180" s="454"/>
      <c r="K180" s="452"/>
      <c r="L180" s="455"/>
      <c r="M180" s="456"/>
      <c r="N180" s="56" t="s">
        <v>295</v>
      </c>
      <c r="O180" s="45" t="str">
        <f>IF(AND($C180+0.5&gt;=$D180+$F180+$G180+$H180+$I180,$C180-0.5&lt;=$D180+$F180+$G180+$H180+$I180),"OK","KO")</f>
        <v>OK</v>
      </c>
      <c r="P180" s="56" t="s">
        <v>444</v>
      </c>
      <c r="Q180" s="45" t="str">
        <f>IF(AND($C180+0.5&gt;=$J180+$K180+$L180+$M180,$C180-0.5&lt;=$J180+$K180+$L180+$M180),"OK","KO")</f>
        <v>OK</v>
      </c>
      <c r="R180" s="56" t="s">
        <v>599</v>
      </c>
      <c r="S180" s="45" t="str">
        <f>IF($D180&gt;=$E180,"OK","KO")</f>
        <v>OK</v>
      </c>
      <c r="T180" s="51"/>
    </row>
    <row r="181" spans="1:20" s="40" customFormat="1" ht="14.25" customHeight="1" x14ac:dyDescent="0.2">
      <c r="A181" s="153" t="str">
        <f>CONCATENATE("R",IF(10*COUNTA(A$10:A180)+10&lt;100,"00",IF(10*COUNTA(A$10:A180)+10&lt;1000,"0","")),10*COUNTA(A$10:A180)+10)</f>
        <v>R1460</v>
      </c>
      <c r="B181" s="154" t="s">
        <v>39</v>
      </c>
      <c r="C181" s="368"/>
      <c r="D181" s="457"/>
      <c r="E181" s="458"/>
      <c r="F181" s="459"/>
      <c r="G181" s="459"/>
      <c r="H181" s="459"/>
      <c r="I181" s="460"/>
      <c r="J181" s="461"/>
      <c r="K181" s="459"/>
      <c r="L181" s="462"/>
      <c r="M181" s="463"/>
      <c r="N181" s="56" t="s">
        <v>296</v>
      </c>
      <c r="O181" s="45" t="str">
        <f>IF(AND($C181+0.5&gt;=$D181+$F181+$G181+$H181+$I181,$C181-0.5&lt;=$D181+$F181+$G181+$H181+$I181),"OK","KO")</f>
        <v>OK</v>
      </c>
      <c r="P181" s="56" t="s">
        <v>445</v>
      </c>
      <c r="Q181" s="45" t="str">
        <f>IF(AND($C181+0.5&gt;=$J181+$K181+$L181+$M181,$C181-0.5&lt;=$J181+$K181+$L181+$M181),"OK","KO")</f>
        <v>OK</v>
      </c>
      <c r="R181" s="56" t="s">
        <v>600</v>
      </c>
      <c r="S181" s="45" t="str">
        <f>IF($D181&gt;=$E181,"OK","KO")</f>
        <v>OK</v>
      </c>
      <c r="T181" s="51"/>
    </row>
    <row r="182" spans="1:20" s="40" customFormat="1" ht="14.25" customHeight="1" x14ac:dyDescent="0.2">
      <c r="A182" s="146"/>
      <c r="B182" s="208" t="s">
        <v>121</v>
      </c>
      <c r="C182" s="464"/>
      <c r="D182" s="249"/>
      <c r="E182" s="250"/>
      <c r="F182" s="465"/>
      <c r="G182" s="465"/>
      <c r="H182" s="465"/>
      <c r="I182" s="252"/>
      <c r="J182" s="466"/>
      <c r="K182" s="465"/>
      <c r="L182" s="467"/>
      <c r="M182" s="468"/>
      <c r="N182" s="56"/>
      <c r="O182" s="50"/>
      <c r="P182" s="60"/>
      <c r="Q182" s="50"/>
      <c r="R182" s="60"/>
      <c r="S182" s="50"/>
      <c r="T182" s="51"/>
    </row>
    <row r="183" spans="1:20" s="40" customFormat="1" ht="14.25" customHeight="1" x14ac:dyDescent="0.2">
      <c r="A183" s="209" t="str">
        <f>CONCATENATE("R",IF(10*COUNTA(A$10:A182)+10&lt;100,"00",IF(10*COUNTA(A$10:A182)+10&lt;1000,"0","")),10*COUNTA(A$10:A182)+10)</f>
        <v>R1470</v>
      </c>
      <c r="B183" s="184" t="s">
        <v>149</v>
      </c>
      <c r="C183" s="381"/>
      <c r="D183" s="224"/>
      <c r="E183" s="225"/>
      <c r="F183" s="382"/>
      <c r="G183" s="382"/>
      <c r="H183" s="382"/>
      <c r="I183" s="227"/>
      <c r="J183" s="383"/>
      <c r="K183" s="382"/>
      <c r="L183" s="384"/>
      <c r="M183" s="385"/>
      <c r="N183" s="56" t="s">
        <v>297</v>
      </c>
      <c r="O183" s="45" t="str">
        <f>IF(AND($C183+0.5&gt;=$D183+$F183+$G183+$H183+$I183,$C183-0.5&lt;=$D183+$F183+$G183+$H183+$I183),"OK","KO")</f>
        <v>OK</v>
      </c>
      <c r="P183" s="56" t="s">
        <v>446</v>
      </c>
      <c r="Q183" s="45" t="str">
        <f>IF(AND($C183+0.5&gt;=$J183+$K183+$L183+$M183,$C183-0.5&lt;=$J183+$K183+$L183+$M183),"OK","KO")</f>
        <v>OK</v>
      </c>
      <c r="R183" s="56" t="s">
        <v>601</v>
      </c>
      <c r="S183" s="45" t="str">
        <f>IF($D183&gt;=$E183,"OK","KO")</f>
        <v>OK</v>
      </c>
      <c r="T183" s="55"/>
    </row>
    <row r="184" spans="1:20" s="40" customFormat="1" ht="14.25" customHeight="1" x14ac:dyDescent="0.2">
      <c r="A184" s="210" t="str">
        <f>CONCATENATE("R",IF(10*COUNTA(A$10:A183)+10&lt;100,"00",IF(10*COUNTA(A$10:A183)+10&lt;1000,"0","")),10*COUNTA(A$10:A183)+10)</f>
        <v>R1480</v>
      </c>
      <c r="B184" s="152" t="s">
        <v>85</v>
      </c>
      <c r="C184" s="381"/>
      <c r="D184" s="224"/>
      <c r="E184" s="225"/>
      <c r="F184" s="382"/>
      <c r="G184" s="382"/>
      <c r="H184" s="382"/>
      <c r="I184" s="227"/>
      <c r="J184" s="383"/>
      <c r="K184" s="382"/>
      <c r="L184" s="384"/>
      <c r="M184" s="385"/>
      <c r="N184" s="56" t="s">
        <v>298</v>
      </c>
      <c r="O184" s="45" t="str">
        <f>IF(AND($C184+0.5&gt;=$D184+$F184+$G184+$H184+$I184,$C184-0.5&lt;=$D184+$F184+$G184+$H184+$I184),"OK","KO")</f>
        <v>OK</v>
      </c>
      <c r="P184" s="56" t="s">
        <v>447</v>
      </c>
      <c r="Q184" s="45" t="str">
        <f>IF(AND($C184+0.5&gt;=$J184+$K184+$L184+$M184,$C184-0.5&lt;=$J184+$K184+$L184+$M184),"OK","KO")</f>
        <v>OK</v>
      </c>
      <c r="R184" s="56" t="s">
        <v>602</v>
      </c>
      <c r="S184" s="45" t="str">
        <f>IF($D184&gt;=$E184,"OK","KO")</f>
        <v>OK</v>
      </c>
      <c r="T184" s="55"/>
    </row>
    <row r="185" spans="1:20" s="40" customFormat="1" ht="14.25" customHeight="1" x14ac:dyDescent="0.2">
      <c r="A185" s="210" t="str">
        <f>CONCATENATE("R",IF(10*COUNTA(A$10:A184)+10&lt;100,"00",IF(10*COUNTA(A$10:A184)+10&lt;1000,"0","")),10*COUNTA(A$10:A184)+10)</f>
        <v>R1490</v>
      </c>
      <c r="B185" s="152" t="s">
        <v>86</v>
      </c>
      <c r="C185" s="381"/>
      <c r="D185" s="224"/>
      <c r="E185" s="225"/>
      <c r="F185" s="382"/>
      <c r="G185" s="382"/>
      <c r="H185" s="382"/>
      <c r="I185" s="227"/>
      <c r="J185" s="383"/>
      <c r="K185" s="382"/>
      <c r="L185" s="384"/>
      <c r="M185" s="385"/>
      <c r="N185" s="56" t="s">
        <v>299</v>
      </c>
      <c r="O185" s="45" t="str">
        <f>IF(AND($C185+0.5&gt;=$D185+$F185+$G185+$H185+$I185,$C185-0.5&lt;=$D185+$F185+$G185+$H185+$I185),"OK","KO")</f>
        <v>OK</v>
      </c>
      <c r="P185" s="56" t="s">
        <v>448</v>
      </c>
      <c r="Q185" s="45" t="str">
        <f>IF(AND($C185+0.5&gt;=$J185+$K185+$L185+$M185,$C185-0.5&lt;=$J185+$K185+$L185+$M185),"OK","KO")</f>
        <v>OK</v>
      </c>
      <c r="R185" s="56" t="s">
        <v>603</v>
      </c>
      <c r="S185" s="45" t="str">
        <f>IF($D185&gt;=$E185,"OK","KO")</f>
        <v>OK</v>
      </c>
      <c r="T185" s="51"/>
    </row>
    <row r="186" spans="1:20" s="41" customFormat="1" ht="14.25" customHeight="1" x14ac:dyDescent="0.2">
      <c r="A186" s="210" t="str">
        <f>CONCATENATE("R",IF(10*COUNTA(A$10:A185)+10&lt;100,"00",IF(10*COUNTA(A$10:A185)+10&lt;1000,"0","")),10*COUNTA(A$10:A185)+10)</f>
        <v>R1500</v>
      </c>
      <c r="B186" s="189" t="s">
        <v>81</v>
      </c>
      <c r="C186" s="358"/>
      <c r="D186" s="261"/>
      <c r="E186" s="262"/>
      <c r="F186" s="359"/>
      <c r="G186" s="359"/>
      <c r="H186" s="359"/>
      <c r="I186" s="237"/>
      <c r="J186" s="360"/>
      <c r="K186" s="359"/>
      <c r="L186" s="361"/>
      <c r="M186" s="362"/>
      <c r="N186" s="56" t="s">
        <v>300</v>
      </c>
      <c r="O186" s="45" t="str">
        <f>IF(AND($C186+0.5&gt;=$D186+$F186+$G186+$H186+$I186,$C186-0.5&lt;=$D186+$F186+$G186+$H186+$I186),"OK","KO")</f>
        <v>OK</v>
      </c>
      <c r="P186" s="56" t="s">
        <v>449</v>
      </c>
      <c r="Q186" s="45" t="str">
        <f>IF(AND($C186+0.5&gt;=$J186+$K186+$L186+$M186,$C186-0.5&lt;=$J186+$K186+$L186+$M186),"OK","KO")</f>
        <v>OK</v>
      </c>
      <c r="R186" s="56" t="s">
        <v>604</v>
      </c>
      <c r="S186" s="45" t="str">
        <f>IF($D186&gt;=$E186,"OK","KO")</f>
        <v>OK</v>
      </c>
      <c r="T186" s="51"/>
    </row>
    <row r="187" spans="1:20" s="41" customFormat="1" ht="14.25" customHeight="1" x14ac:dyDescent="0.2">
      <c r="A187" s="193" t="str">
        <f>CONCATENATE("R",IF(10*COUNTA(A$10:A186)+10&lt;100,"00",IF(10*COUNTA(A$10:A186)+10&lt;1000,"0","")),10*COUNTA(A$10:A186)+10)</f>
        <v>R1510</v>
      </c>
      <c r="B187" s="154" t="s">
        <v>59</v>
      </c>
      <c r="C187" s="368"/>
      <c r="D187" s="457"/>
      <c r="E187" s="458"/>
      <c r="F187" s="459"/>
      <c r="G187" s="459"/>
      <c r="H187" s="459"/>
      <c r="I187" s="460"/>
      <c r="J187" s="461"/>
      <c r="K187" s="459"/>
      <c r="L187" s="462"/>
      <c r="M187" s="463"/>
      <c r="N187" s="56" t="s">
        <v>301</v>
      </c>
      <c r="O187" s="45" t="str">
        <f>IF(AND($C187+0.5&gt;=$D187+$F187+$G187+$H187+$I187,$C187-0.5&lt;=$D187+$F187+$G187+$H187+$I187),"OK","KO")</f>
        <v>OK</v>
      </c>
      <c r="P187" s="56" t="s">
        <v>450</v>
      </c>
      <c r="Q187" s="45" t="str">
        <f>IF(AND($C187+0.5&gt;=$J187+$K187+$L187+$M187,$C187-0.5&lt;=$J187+$K187+$L187+$M187),"OK","KO")</f>
        <v>OK</v>
      </c>
      <c r="R187" s="56" t="s">
        <v>605</v>
      </c>
      <c r="S187" s="45" t="str">
        <f>IF($D187&gt;=$E187,"OK","KO")</f>
        <v>OK</v>
      </c>
      <c r="T187" s="51"/>
    </row>
    <row r="188" spans="1:20" s="40" customFormat="1" ht="14.25" customHeight="1" x14ac:dyDescent="0.2">
      <c r="A188" s="146"/>
      <c r="B188" s="208" t="s">
        <v>110</v>
      </c>
      <c r="C188" s="464"/>
      <c r="D188" s="249"/>
      <c r="E188" s="250"/>
      <c r="F188" s="465"/>
      <c r="G188" s="465"/>
      <c r="H188" s="465"/>
      <c r="I188" s="252"/>
      <c r="J188" s="466"/>
      <c r="K188" s="465"/>
      <c r="L188" s="467"/>
      <c r="M188" s="468"/>
      <c r="N188" s="56"/>
      <c r="O188" s="50"/>
      <c r="P188" s="60"/>
      <c r="Q188" s="50"/>
      <c r="R188" s="60"/>
      <c r="S188" s="50"/>
      <c r="T188" s="51"/>
    </row>
    <row r="189" spans="1:20" s="40" customFormat="1" ht="14.25" customHeight="1" x14ac:dyDescent="0.2">
      <c r="A189" s="209" t="str">
        <f>CONCATENATE("R",IF(10*COUNTA(A$10:A188)+10&lt;100,"00",IF(10*COUNTA(A$10:A188)+10&lt;1000,"0","")),10*COUNTA(A$10:A188)+10)</f>
        <v>R1520</v>
      </c>
      <c r="B189" s="184" t="s">
        <v>133</v>
      </c>
      <c r="C189" s="381"/>
      <c r="D189" s="224"/>
      <c r="E189" s="225"/>
      <c r="F189" s="382"/>
      <c r="G189" s="382"/>
      <c r="H189" s="382"/>
      <c r="I189" s="227"/>
      <c r="J189" s="383"/>
      <c r="K189" s="382"/>
      <c r="L189" s="384"/>
      <c r="M189" s="385"/>
      <c r="N189" s="56" t="s">
        <v>302</v>
      </c>
      <c r="O189" s="45" t="str">
        <f>IF(AND($C189+0.5&gt;=$D189+$F189+$G189+$H189+$I189,$C189-0.5&lt;=$D189+$F189+$G189+$H189+$I189),"OK","KO")</f>
        <v>OK</v>
      </c>
      <c r="P189" s="56" t="s">
        <v>451</v>
      </c>
      <c r="Q189" s="45" t="str">
        <f>IF(AND($C189+0.5&gt;=$J189+$K189+$L189+$M189,$C189-0.5&lt;=$J189+$K189+$L189+$M189),"OK","KO")</f>
        <v>OK</v>
      </c>
      <c r="R189" s="56" t="s">
        <v>606</v>
      </c>
      <c r="S189" s="45" t="str">
        <f>IF($D189&gt;=$E189,"OK","KO")</f>
        <v>OK</v>
      </c>
      <c r="T189" s="51"/>
    </row>
    <row r="190" spans="1:20" s="40" customFormat="1" ht="14.25" customHeight="1" x14ac:dyDescent="0.2">
      <c r="A190" s="210" t="str">
        <f>CONCATENATE("R",IF(10*COUNTA(A$10:A189)+10&lt;100,"00",IF(10*COUNTA(A$10:A189)+10&lt;1000,"0","")),10*COUNTA(A$10:A189)+10)</f>
        <v>R1530</v>
      </c>
      <c r="B190" s="152" t="s">
        <v>124</v>
      </c>
      <c r="C190" s="381"/>
      <c r="D190" s="224"/>
      <c r="E190" s="225"/>
      <c r="F190" s="382"/>
      <c r="G190" s="382"/>
      <c r="H190" s="382"/>
      <c r="I190" s="227"/>
      <c r="J190" s="383"/>
      <c r="K190" s="382"/>
      <c r="L190" s="384"/>
      <c r="M190" s="385"/>
      <c r="N190" s="56" t="s">
        <v>303</v>
      </c>
      <c r="O190" s="45" t="str">
        <f>IF(AND($C190+0.5&gt;=$D190+$F190+$G190+$H190+$I190,$C190-0.5&lt;=$D190+$F190+$G190+$H190+$I190),"OK","KO")</f>
        <v>OK</v>
      </c>
      <c r="P190" s="56" t="s">
        <v>452</v>
      </c>
      <c r="Q190" s="45" t="str">
        <f>IF(AND($C190+0.5&gt;=$J190+$K190+$L190+$M190,$C190-0.5&lt;=$J190+$K190+$L190+$M190),"OK","KO")</f>
        <v>OK</v>
      </c>
      <c r="R190" s="56" t="s">
        <v>607</v>
      </c>
      <c r="S190" s="45" t="str">
        <f>IF($D190&gt;=$E190,"OK","KO")</f>
        <v>OK</v>
      </c>
      <c r="T190" s="51"/>
    </row>
    <row r="191" spans="1:20" s="41" customFormat="1" ht="14.25" customHeight="1" x14ac:dyDescent="0.2">
      <c r="A191" s="210" t="str">
        <f>CONCATENATE("R",IF(10*COUNTA(A$10:A190)+10&lt;100,"00",IF(10*COUNTA(A$10:A190)+10&lt;1000,"0","")),10*COUNTA(A$10:A190)+10)</f>
        <v>R1540</v>
      </c>
      <c r="B191" s="189" t="s">
        <v>125</v>
      </c>
      <c r="C191" s="358"/>
      <c r="D191" s="261"/>
      <c r="E191" s="262"/>
      <c r="F191" s="359"/>
      <c r="G191" s="359"/>
      <c r="H191" s="359"/>
      <c r="I191" s="237"/>
      <c r="J191" s="360"/>
      <c r="K191" s="359"/>
      <c r="L191" s="361"/>
      <c r="M191" s="362"/>
      <c r="N191" s="56" t="s">
        <v>304</v>
      </c>
      <c r="O191" s="45" t="str">
        <f>IF(AND($C191+0.5&gt;=$D191+$F191+$G191+$H191+$I191,$C191-0.5&lt;=$D191+$F191+$G191+$H191+$I191),"OK","KO")</f>
        <v>OK</v>
      </c>
      <c r="P191" s="56" t="s">
        <v>453</v>
      </c>
      <c r="Q191" s="45" t="str">
        <f>IF(AND($C191+0.5&gt;=$J191+$K191+$L191+$M191,$C191-0.5&lt;=$J191+$K191+$L191+$M191),"OK","KO")</f>
        <v>OK</v>
      </c>
      <c r="R191" s="56" t="s">
        <v>608</v>
      </c>
      <c r="S191" s="45" t="str">
        <f>IF($D191&gt;=$E191,"OK","KO")</f>
        <v>OK</v>
      </c>
      <c r="T191" s="55"/>
    </row>
    <row r="192" spans="1:20" s="41" customFormat="1" ht="14.25" customHeight="1" x14ac:dyDescent="0.2">
      <c r="A192" s="193" t="str">
        <f>CONCATENATE("R",IF(10*COUNTA(A$10:A191)+10&lt;100,"00",IF(10*COUNTA(A$10:A191)+10&lt;1000,"0","")),10*COUNTA(A$10:A191)+10)</f>
        <v>R1550</v>
      </c>
      <c r="B192" s="154" t="s">
        <v>123</v>
      </c>
      <c r="C192" s="368"/>
      <c r="D192" s="457"/>
      <c r="E192" s="458"/>
      <c r="F192" s="459"/>
      <c r="G192" s="459"/>
      <c r="H192" s="459"/>
      <c r="I192" s="460"/>
      <c r="J192" s="461"/>
      <c r="K192" s="459"/>
      <c r="L192" s="462"/>
      <c r="M192" s="463"/>
      <c r="N192" s="56" t="s">
        <v>305</v>
      </c>
      <c r="O192" s="45" t="str">
        <f>IF(AND($C192+0.5&gt;=$D192+$F192+$G192+$H192+$I192,$C192-0.5&lt;=$D192+$F192+$G192+$H192+$I192),"OK","KO")</f>
        <v>OK</v>
      </c>
      <c r="P192" s="56" t="s">
        <v>454</v>
      </c>
      <c r="Q192" s="45" t="str">
        <f>IF(AND($C192+0.5&gt;=$J192+$K192+$L192+$M192,$C192-0.5&lt;=$J192+$K192+$L192+$M192),"OK","KO")</f>
        <v>OK</v>
      </c>
      <c r="R192" s="56" t="s">
        <v>609</v>
      </c>
      <c r="S192" s="45" t="str">
        <f>IF($D192&gt;=$E192,"OK","KO")</f>
        <v>OK</v>
      </c>
      <c r="T192" s="55"/>
    </row>
    <row r="193" spans="1:20" s="40" customFormat="1" ht="14.25" customHeight="1" x14ac:dyDescent="0.2">
      <c r="A193" s="146"/>
      <c r="B193" s="208" t="s">
        <v>126</v>
      </c>
      <c r="C193" s="464"/>
      <c r="D193" s="249"/>
      <c r="E193" s="250"/>
      <c r="F193" s="465"/>
      <c r="G193" s="465"/>
      <c r="H193" s="465"/>
      <c r="I193" s="252"/>
      <c r="J193" s="466"/>
      <c r="K193" s="465"/>
      <c r="L193" s="467"/>
      <c r="M193" s="468"/>
      <c r="N193" s="56"/>
      <c r="O193" s="50"/>
      <c r="P193" s="60"/>
      <c r="Q193" s="50"/>
      <c r="R193" s="60"/>
      <c r="S193" s="50"/>
      <c r="T193" s="54"/>
    </row>
    <row r="194" spans="1:20" s="40" customFormat="1" ht="14.25" customHeight="1" x14ac:dyDescent="0.2">
      <c r="A194" s="209" t="str">
        <f>CONCATENATE("R",IF(10*COUNTA(A$10:A193)+10&lt;100,"00",IF(10*COUNTA(A$10:A193)+10&lt;1000,"0","")),10*COUNTA(A$10:A193)+10)</f>
        <v>R1560</v>
      </c>
      <c r="B194" s="184" t="s">
        <v>134</v>
      </c>
      <c r="C194" s="381"/>
      <c r="D194" s="224"/>
      <c r="E194" s="225"/>
      <c r="F194" s="382"/>
      <c r="G194" s="382"/>
      <c r="H194" s="382"/>
      <c r="I194" s="227"/>
      <c r="J194" s="383"/>
      <c r="K194" s="382"/>
      <c r="L194" s="384"/>
      <c r="M194" s="385"/>
      <c r="N194" s="56" t="s">
        <v>306</v>
      </c>
      <c r="O194" s="45" t="str">
        <f t="shared" ref="O194:O200" si="36">IF(AND($C194+0.5&gt;=$D194+$F194+$G194+$H194+$I194,$C194-0.5&lt;=$D194+$F194+$G194+$H194+$I194),"OK","KO")</f>
        <v>OK</v>
      </c>
      <c r="P194" s="56" t="s">
        <v>455</v>
      </c>
      <c r="Q194" s="45" t="str">
        <f t="shared" ref="Q194:Q200" si="37">IF(AND($C194+0.5&gt;=$J194+$K194+$L194+$M194,$C194-0.5&lt;=$J194+$K194+$L194+$M194),"OK","KO")</f>
        <v>OK</v>
      </c>
      <c r="R194" s="56" t="s">
        <v>610</v>
      </c>
      <c r="S194" s="45" t="str">
        <f t="shared" ref="S194:S200" si="38">IF($D194&gt;=$E194,"OK","KO")</f>
        <v>OK</v>
      </c>
      <c r="T194" s="54"/>
    </row>
    <row r="195" spans="1:20" s="40" customFormat="1" ht="14.25" customHeight="1" x14ac:dyDescent="0.2">
      <c r="A195" s="210" t="str">
        <f>CONCATENATE("R",IF(10*COUNTA(A$10:A194)+10&lt;100,"00",IF(10*COUNTA(A$10:A194)+10&lt;1000,"0","")),10*COUNTA(A$10:A194)+10)</f>
        <v>R1570</v>
      </c>
      <c r="B195" s="152" t="s">
        <v>74</v>
      </c>
      <c r="C195" s="381"/>
      <c r="D195" s="224"/>
      <c r="E195" s="225"/>
      <c r="F195" s="382"/>
      <c r="G195" s="382"/>
      <c r="H195" s="382"/>
      <c r="I195" s="227"/>
      <c r="J195" s="383"/>
      <c r="K195" s="382"/>
      <c r="L195" s="384"/>
      <c r="M195" s="385"/>
      <c r="N195" s="56" t="s">
        <v>307</v>
      </c>
      <c r="O195" s="45" t="str">
        <f t="shared" si="36"/>
        <v>OK</v>
      </c>
      <c r="P195" s="56" t="s">
        <v>456</v>
      </c>
      <c r="Q195" s="45" t="str">
        <f t="shared" si="37"/>
        <v>OK</v>
      </c>
      <c r="R195" s="56" t="s">
        <v>611</v>
      </c>
      <c r="S195" s="45" t="str">
        <f t="shared" si="38"/>
        <v>OK</v>
      </c>
      <c r="T195" s="51"/>
    </row>
    <row r="196" spans="1:20" s="40" customFormat="1" ht="14.25" customHeight="1" x14ac:dyDescent="0.2">
      <c r="A196" s="210" t="str">
        <f>CONCATENATE("R",IF(10*COUNTA(A$10:A195)+10&lt;100,"00",IF(10*COUNTA(A$10:A195)+10&lt;1000,"0","")),10*COUNTA(A$10:A195)+10)</f>
        <v>R1580</v>
      </c>
      <c r="B196" s="152" t="s">
        <v>75</v>
      </c>
      <c r="C196" s="381"/>
      <c r="D196" s="224"/>
      <c r="E196" s="225"/>
      <c r="F196" s="382"/>
      <c r="G196" s="382"/>
      <c r="H196" s="382"/>
      <c r="I196" s="227"/>
      <c r="J196" s="383"/>
      <c r="K196" s="382"/>
      <c r="L196" s="384"/>
      <c r="M196" s="385"/>
      <c r="N196" s="56" t="s">
        <v>308</v>
      </c>
      <c r="O196" s="45" t="str">
        <f t="shared" si="36"/>
        <v>OK</v>
      </c>
      <c r="P196" s="56" t="s">
        <v>457</v>
      </c>
      <c r="Q196" s="45" t="str">
        <f t="shared" si="37"/>
        <v>OK</v>
      </c>
      <c r="R196" s="56" t="s">
        <v>612</v>
      </c>
      <c r="S196" s="45" t="str">
        <f t="shared" si="38"/>
        <v>OK</v>
      </c>
      <c r="T196" s="51"/>
    </row>
    <row r="197" spans="1:20" s="40" customFormat="1" ht="14.25" customHeight="1" x14ac:dyDescent="0.2">
      <c r="A197" s="210" t="str">
        <f>CONCATENATE("R",IF(10*COUNTA(A$10:A196)+10&lt;100,"00",IF(10*COUNTA(A$10:A196)+10&lt;1000,"0","")),10*COUNTA(A$10:A196)+10)</f>
        <v>R1590</v>
      </c>
      <c r="B197" s="152" t="s">
        <v>82</v>
      </c>
      <c r="C197" s="381"/>
      <c r="D197" s="224"/>
      <c r="E197" s="225"/>
      <c r="F197" s="382"/>
      <c r="G197" s="382"/>
      <c r="H197" s="382"/>
      <c r="I197" s="227"/>
      <c r="J197" s="383"/>
      <c r="K197" s="382"/>
      <c r="L197" s="384"/>
      <c r="M197" s="385"/>
      <c r="N197" s="56" t="s">
        <v>309</v>
      </c>
      <c r="O197" s="45" t="str">
        <f t="shared" si="36"/>
        <v>OK</v>
      </c>
      <c r="P197" s="56" t="s">
        <v>458</v>
      </c>
      <c r="Q197" s="45" t="str">
        <f t="shared" si="37"/>
        <v>OK</v>
      </c>
      <c r="R197" s="56" t="s">
        <v>613</v>
      </c>
      <c r="S197" s="45" t="str">
        <f t="shared" si="38"/>
        <v>OK</v>
      </c>
      <c r="T197" s="51"/>
    </row>
    <row r="198" spans="1:20" s="40" customFormat="1" ht="14.25" customHeight="1" x14ac:dyDescent="0.2">
      <c r="A198" s="210" t="str">
        <f>CONCATENATE("R",IF(10*COUNTA(A$10:A197)+10&lt;100,"00",IF(10*COUNTA(A$10:A197)+10&lt;1000,"0","")),10*COUNTA(A$10:A197)+10)</f>
        <v>R1600</v>
      </c>
      <c r="B198" s="152" t="s">
        <v>128</v>
      </c>
      <c r="C198" s="381"/>
      <c r="D198" s="224"/>
      <c r="E198" s="225"/>
      <c r="F198" s="382"/>
      <c r="G198" s="382"/>
      <c r="H198" s="382"/>
      <c r="I198" s="227"/>
      <c r="J198" s="383"/>
      <c r="K198" s="382"/>
      <c r="L198" s="384"/>
      <c r="M198" s="385"/>
      <c r="N198" s="56" t="s">
        <v>310</v>
      </c>
      <c r="O198" s="45" t="str">
        <f t="shared" si="36"/>
        <v>OK</v>
      </c>
      <c r="P198" s="56" t="s">
        <v>459</v>
      </c>
      <c r="Q198" s="45" t="str">
        <f t="shared" si="37"/>
        <v>OK</v>
      </c>
      <c r="R198" s="56" t="s">
        <v>614</v>
      </c>
      <c r="S198" s="45" t="str">
        <f t="shared" si="38"/>
        <v>OK</v>
      </c>
      <c r="T198" s="51"/>
    </row>
    <row r="199" spans="1:20" s="41" customFormat="1" ht="14.25" customHeight="1" x14ac:dyDescent="0.2">
      <c r="A199" s="210" t="str">
        <f>CONCATENATE("R",IF(10*COUNTA(A$10:A198)+10&lt;100,"00",IF(10*COUNTA(A$10:A198)+10&lt;1000,"0","")),10*COUNTA(A$10:A198)+10)</f>
        <v>R1610</v>
      </c>
      <c r="B199" s="189" t="s">
        <v>129</v>
      </c>
      <c r="C199" s="358"/>
      <c r="D199" s="261"/>
      <c r="E199" s="262"/>
      <c r="F199" s="359"/>
      <c r="G199" s="359"/>
      <c r="H199" s="359"/>
      <c r="I199" s="237"/>
      <c r="J199" s="360"/>
      <c r="K199" s="359"/>
      <c r="L199" s="361"/>
      <c r="M199" s="362"/>
      <c r="N199" s="56" t="s">
        <v>311</v>
      </c>
      <c r="O199" s="45" t="str">
        <f t="shared" si="36"/>
        <v>OK</v>
      </c>
      <c r="P199" s="56" t="s">
        <v>460</v>
      </c>
      <c r="Q199" s="45" t="str">
        <f t="shared" si="37"/>
        <v>OK</v>
      </c>
      <c r="R199" s="56" t="s">
        <v>615</v>
      </c>
      <c r="S199" s="45" t="str">
        <f t="shared" si="38"/>
        <v>OK</v>
      </c>
      <c r="T199" s="51"/>
    </row>
    <row r="200" spans="1:20" s="41" customFormat="1" ht="14.25" customHeight="1" thickBot="1" x14ac:dyDescent="0.25">
      <c r="A200" s="193" t="str">
        <f>CONCATENATE("R",IF(10*COUNTA(A$10:A199)+10&lt;100,"00",IF(10*COUNTA(A$10:A199)+10&lt;1000,"0","")),10*COUNTA(A$10:A199)+10)</f>
        <v>R1620</v>
      </c>
      <c r="B200" s="154" t="s">
        <v>127</v>
      </c>
      <c r="C200" s="368"/>
      <c r="D200" s="457"/>
      <c r="E200" s="458"/>
      <c r="F200" s="459"/>
      <c r="G200" s="459"/>
      <c r="H200" s="459"/>
      <c r="I200" s="460"/>
      <c r="J200" s="461"/>
      <c r="K200" s="459"/>
      <c r="L200" s="462"/>
      <c r="M200" s="463"/>
      <c r="N200" s="56" t="s">
        <v>312</v>
      </c>
      <c r="O200" s="45" t="str">
        <f t="shared" si="36"/>
        <v>OK</v>
      </c>
      <c r="P200" s="56" t="s">
        <v>461</v>
      </c>
      <c r="Q200" s="45" t="str">
        <f t="shared" si="37"/>
        <v>OK</v>
      </c>
      <c r="R200" s="56" t="s">
        <v>616</v>
      </c>
      <c r="S200" s="45" t="str">
        <f t="shared" si="38"/>
        <v>OK</v>
      </c>
      <c r="T200" s="51"/>
    </row>
    <row r="201" spans="1:20" s="42" customFormat="1" ht="19.5" customHeight="1" x14ac:dyDescent="0.2">
      <c r="A201" s="174"/>
      <c r="B201" s="170" t="s">
        <v>88</v>
      </c>
      <c r="C201" s="327"/>
      <c r="D201" s="328"/>
      <c r="E201" s="329"/>
      <c r="F201" s="330"/>
      <c r="G201" s="330"/>
      <c r="H201" s="330"/>
      <c r="I201" s="331"/>
      <c r="J201" s="332"/>
      <c r="K201" s="330"/>
      <c r="L201" s="331"/>
      <c r="M201" s="333"/>
      <c r="N201" s="56"/>
      <c r="O201" s="50"/>
      <c r="P201" s="60"/>
      <c r="Q201" s="50"/>
      <c r="R201" s="60"/>
      <c r="S201" s="50"/>
      <c r="T201" s="51"/>
    </row>
    <row r="202" spans="1:20" s="42" customFormat="1" ht="14.25" customHeight="1" x14ac:dyDescent="0.2">
      <c r="A202" s="211"/>
      <c r="B202" s="212" t="s">
        <v>111</v>
      </c>
      <c r="C202" s="408"/>
      <c r="D202" s="409"/>
      <c r="E202" s="410"/>
      <c r="F202" s="411"/>
      <c r="G202" s="411"/>
      <c r="H202" s="469"/>
      <c r="I202" s="412"/>
      <c r="J202" s="413"/>
      <c r="K202" s="411"/>
      <c r="L202" s="414"/>
      <c r="M202" s="415"/>
      <c r="N202" s="56"/>
      <c r="O202" s="50"/>
      <c r="P202" s="60"/>
      <c r="Q202" s="50"/>
      <c r="R202" s="60"/>
      <c r="S202" s="50"/>
      <c r="T202" s="51"/>
    </row>
    <row r="203" spans="1:20" s="34" customFormat="1" ht="14.25" customHeight="1" x14ac:dyDescent="0.2">
      <c r="A203" s="139" t="str">
        <f>CONCATENATE("R",IF(10*COUNTA(A$10:A202)+10&lt;100,"00",IF(10*COUNTA(A$10:A202)+10&lt;1000,"0","")),10*COUNTA(A$10:A202)+10)</f>
        <v>R1630</v>
      </c>
      <c r="B203" s="149" t="s">
        <v>112</v>
      </c>
      <c r="C203" s="381"/>
      <c r="D203" s="255"/>
      <c r="E203" s="256"/>
      <c r="F203" s="470"/>
      <c r="G203" s="470"/>
      <c r="H203" s="257"/>
      <c r="I203" s="258"/>
      <c r="J203" s="383"/>
      <c r="K203" s="382"/>
      <c r="L203" s="384"/>
      <c r="M203" s="385"/>
      <c r="N203" s="56"/>
      <c r="O203" s="50"/>
      <c r="P203" s="56" t="s">
        <v>462</v>
      </c>
      <c r="Q203" s="45" t="str">
        <f>IF(AND($C203+0.5&gt;=$J203+$K203+$L203+$M203,$C203-0.5&lt;=$J203+$K203+$L203+$M203),"OK","KO")</f>
        <v>OK</v>
      </c>
      <c r="R203" s="60"/>
      <c r="S203" s="50"/>
      <c r="T203" s="51"/>
    </row>
    <row r="204" spans="1:20" s="34" customFormat="1" ht="14.25" customHeight="1" x14ac:dyDescent="0.2">
      <c r="A204" s="139" t="str">
        <f>CONCATENATE("R",IF(10*COUNTA(A$10:A203)+10&lt;100,"00",IF(10*COUNTA(A$10:A203)+10&lt;1000,"0","")),10*COUNTA(A$10:A203)+10)</f>
        <v>R1640</v>
      </c>
      <c r="B204" s="152" t="s">
        <v>113</v>
      </c>
      <c r="C204" s="358"/>
      <c r="D204" s="231"/>
      <c r="E204" s="232"/>
      <c r="F204" s="471"/>
      <c r="G204" s="471"/>
      <c r="H204" s="233"/>
      <c r="I204" s="234"/>
      <c r="J204" s="360"/>
      <c r="K204" s="359"/>
      <c r="L204" s="361"/>
      <c r="M204" s="362"/>
      <c r="N204" s="56"/>
      <c r="O204" s="50"/>
      <c r="P204" s="56" t="s">
        <v>463</v>
      </c>
      <c r="Q204" s="45" t="str">
        <f>IF(AND($C204+0.5&gt;=$J204+$K204+$L204+$M204,$C204-0.5&lt;=$J204+$K204+$L204+$M204),"OK","KO")</f>
        <v>OK</v>
      </c>
      <c r="R204" s="60"/>
      <c r="S204" s="50"/>
      <c r="T204" s="54"/>
    </row>
    <row r="205" spans="1:20" s="34" customFormat="1" ht="14.25" customHeight="1" x14ac:dyDescent="0.2">
      <c r="A205" s="139" t="str">
        <f>CONCATENATE("R",IF(10*COUNTA(A$10:A204)+10&lt;100,"00",IF(10*COUNTA(A$10:A204)+10&lt;1000,"0","")),10*COUNTA(A$10:A204)+10)</f>
        <v>R1650</v>
      </c>
      <c r="B205" s="152" t="s">
        <v>114</v>
      </c>
      <c r="C205" s="358"/>
      <c r="D205" s="231"/>
      <c r="E205" s="232"/>
      <c r="F205" s="471"/>
      <c r="G205" s="471"/>
      <c r="H205" s="233"/>
      <c r="I205" s="234"/>
      <c r="J205" s="360"/>
      <c r="K205" s="359"/>
      <c r="L205" s="361"/>
      <c r="M205" s="362"/>
      <c r="N205" s="56"/>
      <c r="O205" s="50"/>
      <c r="P205" s="56" t="s">
        <v>464</v>
      </c>
      <c r="Q205" s="45" t="str">
        <f>IF(AND($C205+0.5&gt;=$J205+$K205+$L205+$M205,$C205-0.5&lt;=$J205+$K205+$L205+$M205),"OK","KO")</f>
        <v>OK</v>
      </c>
      <c r="R205" s="60"/>
      <c r="S205" s="50"/>
      <c r="T205" s="51"/>
    </row>
    <row r="206" spans="1:20" s="34" customFormat="1" ht="14.25" customHeight="1" x14ac:dyDescent="0.2">
      <c r="A206" s="167" t="str">
        <f>CONCATENATE("R",IF(10*COUNTA(A$10:A205)+10&lt;100,"00",IF(10*COUNTA(A$10:A205)+10&lt;1000,"0","")),10*COUNTA(A$10:A205)+10)</f>
        <v>R1660</v>
      </c>
      <c r="B206" s="154" t="s">
        <v>115</v>
      </c>
      <c r="C206" s="368"/>
      <c r="D206" s="296"/>
      <c r="E206" s="297"/>
      <c r="F206" s="472"/>
      <c r="G206" s="472"/>
      <c r="H206" s="298"/>
      <c r="I206" s="299"/>
      <c r="J206" s="370"/>
      <c r="K206" s="369"/>
      <c r="L206" s="371"/>
      <c r="M206" s="372"/>
      <c r="N206" s="56"/>
      <c r="O206" s="50"/>
      <c r="P206" s="56" t="s">
        <v>465</v>
      </c>
      <c r="Q206" s="45" t="str">
        <f>IF(AND($C206+0.5&gt;=$J206+$K206+$L206+$M206,$C206-0.5&lt;=$J206+$K206+$L206+$M206),"OK","KO")</f>
        <v>OK</v>
      </c>
      <c r="R206" s="60"/>
      <c r="S206" s="50"/>
      <c r="T206" s="51"/>
    </row>
    <row r="207" spans="1:20" s="34" customFormat="1" ht="14.25" customHeight="1" x14ac:dyDescent="0.2">
      <c r="A207" s="213"/>
      <c r="B207" s="182" t="s">
        <v>151</v>
      </c>
      <c r="C207" s="408"/>
      <c r="D207" s="473"/>
      <c r="E207" s="474"/>
      <c r="F207" s="475"/>
      <c r="G207" s="475"/>
      <c r="H207" s="476"/>
      <c r="I207" s="477"/>
      <c r="J207" s="478"/>
      <c r="K207" s="475"/>
      <c r="L207" s="479"/>
      <c r="M207" s="480"/>
      <c r="N207" s="56"/>
      <c r="O207" s="50"/>
      <c r="P207" s="51"/>
      <c r="Q207" s="50"/>
      <c r="R207" s="60"/>
      <c r="S207" s="50"/>
      <c r="T207" s="51"/>
    </row>
    <row r="208" spans="1:20" s="34" customFormat="1" ht="14.25" customHeight="1" x14ac:dyDescent="0.2">
      <c r="A208" s="139" t="str">
        <f>CONCATENATE("R",IF(10*COUNTA(A$10:A207)+10&lt;100,"00",IF(10*COUNTA(A$10:A207)+10&lt;1000,"0","")),10*COUNTA(A$10:A207)+10)</f>
        <v>R1670</v>
      </c>
      <c r="B208" s="149" t="s">
        <v>152</v>
      </c>
      <c r="C208" s="381"/>
      <c r="D208" s="255"/>
      <c r="E208" s="256"/>
      <c r="F208" s="470"/>
      <c r="G208" s="470"/>
      <c r="H208" s="257"/>
      <c r="I208" s="258"/>
      <c r="J208" s="383"/>
      <c r="K208" s="382"/>
      <c r="L208" s="384"/>
      <c r="M208" s="385"/>
      <c r="N208" s="56"/>
      <c r="O208" s="50"/>
      <c r="P208" s="56" t="s">
        <v>466</v>
      </c>
      <c r="Q208" s="45" t="str">
        <f>IF(AND($C208+0.5&gt;=$J208+$K208+$L208+$M208,$C208-0.5&lt;=$J208+$K208+$L208+$M208),"OK","KO")</f>
        <v>OK</v>
      </c>
      <c r="R208" s="60"/>
      <c r="S208" s="50"/>
      <c r="T208" s="51"/>
    </row>
    <row r="209" spans="1:20" s="34" customFormat="1" ht="14.25" customHeight="1" x14ac:dyDescent="0.2">
      <c r="A209" s="139" t="str">
        <f>CONCATENATE("R",IF(10*COUNTA(A$10:A208)+10&lt;100,"00",IF(10*COUNTA(A$10:A208)+10&lt;1000,"0","")),10*COUNTA(A$10:A208)+10)</f>
        <v>R1680</v>
      </c>
      <c r="B209" s="152" t="s">
        <v>153</v>
      </c>
      <c r="C209" s="358"/>
      <c r="D209" s="231"/>
      <c r="E209" s="232"/>
      <c r="F209" s="471"/>
      <c r="G209" s="471"/>
      <c r="H209" s="233"/>
      <c r="I209" s="234"/>
      <c r="J209" s="360"/>
      <c r="K209" s="359"/>
      <c r="L209" s="361"/>
      <c r="M209" s="362"/>
      <c r="N209" s="56"/>
      <c r="O209" s="50"/>
      <c r="P209" s="56" t="s">
        <v>467</v>
      </c>
      <c r="Q209" s="45" t="str">
        <f>IF(AND($C209+0.5&gt;=$J209+$K209+$L209+$M209,$C209-0.5&lt;=$J209+$K209+$L209+$M209),"OK","KO")</f>
        <v>OK</v>
      </c>
      <c r="R209" s="60"/>
      <c r="S209" s="50"/>
      <c r="T209" s="51"/>
    </row>
    <row r="210" spans="1:20" s="34" customFormat="1" ht="14.25" customHeight="1" x14ac:dyDescent="0.2">
      <c r="A210" s="139" t="str">
        <f>CONCATENATE("R",IF(10*COUNTA(A$10:A209)+10&lt;100,"00",IF(10*COUNTA(A$10:A209)+10&lt;1000,"0","")),10*COUNTA(A$10:A209)+10)</f>
        <v>R1690</v>
      </c>
      <c r="B210" s="152" t="s">
        <v>154</v>
      </c>
      <c r="C210" s="358"/>
      <c r="D210" s="231"/>
      <c r="E210" s="232"/>
      <c r="F210" s="471"/>
      <c r="G210" s="471"/>
      <c r="H210" s="233"/>
      <c r="I210" s="234"/>
      <c r="J210" s="360"/>
      <c r="K210" s="359"/>
      <c r="L210" s="361"/>
      <c r="M210" s="362"/>
      <c r="N210" s="56"/>
      <c r="O210" s="50"/>
      <c r="P210" s="56" t="s">
        <v>468</v>
      </c>
      <c r="Q210" s="45" t="str">
        <f>IF(AND($C210+0.5&gt;=$J210+$K210+$L210+$M210,$C210-0.5&lt;=$J210+$K210+$L210+$M210),"OK","KO")</f>
        <v>OK</v>
      </c>
      <c r="R210" s="60"/>
      <c r="S210" s="50"/>
      <c r="T210" s="51"/>
    </row>
    <row r="211" spans="1:20" s="34" customFormat="1" ht="14.25" customHeight="1" thickBot="1" x14ac:dyDescent="0.25">
      <c r="A211" s="139" t="str">
        <f>CONCATENATE("R",IF(10*COUNTA(A$10:A210)+10&lt;100,"00",IF(10*COUNTA(A$10:A210)+10&lt;1000,"0","")),10*COUNTA(A$10:A210)+10)</f>
        <v>R1700</v>
      </c>
      <c r="B211" s="152" t="s">
        <v>22</v>
      </c>
      <c r="C211" s="358"/>
      <c r="D211" s="231"/>
      <c r="E211" s="232"/>
      <c r="F211" s="471"/>
      <c r="G211" s="471"/>
      <c r="H211" s="233"/>
      <c r="I211" s="234"/>
      <c r="J211" s="360"/>
      <c r="K211" s="359"/>
      <c r="L211" s="361"/>
      <c r="M211" s="362"/>
      <c r="N211" s="56"/>
      <c r="O211" s="50"/>
      <c r="P211" s="56" t="s">
        <v>469</v>
      </c>
      <c r="Q211" s="45" t="str">
        <f>IF(AND($C211+0.5&gt;=$J211+$K211+$L211+$M211,$C211-0.5&lt;=$J211+$K211+$L211+$M211),"OK","KO")</f>
        <v>OK</v>
      </c>
      <c r="R211" s="60"/>
      <c r="S211" s="50"/>
      <c r="T211" s="51"/>
    </row>
    <row r="212" spans="1:20" s="42" customFormat="1" ht="19.5" customHeight="1" x14ac:dyDescent="0.2">
      <c r="A212" s="174"/>
      <c r="B212" s="170" t="s">
        <v>150</v>
      </c>
      <c r="C212" s="327"/>
      <c r="D212" s="328"/>
      <c r="E212" s="329"/>
      <c r="F212" s="330"/>
      <c r="G212" s="330"/>
      <c r="H212" s="330"/>
      <c r="I212" s="331"/>
      <c r="J212" s="332"/>
      <c r="K212" s="330"/>
      <c r="L212" s="331"/>
      <c r="M212" s="333"/>
      <c r="N212" s="56"/>
      <c r="O212" s="50"/>
      <c r="P212" s="56"/>
      <c r="Q212" s="50"/>
      <c r="R212" s="60"/>
      <c r="S212" s="50"/>
      <c r="T212" s="51"/>
    </row>
    <row r="213" spans="1:20" s="34" customFormat="1" ht="14.25" customHeight="1" x14ac:dyDescent="0.2">
      <c r="A213" s="171" t="str">
        <f>CONCATENATE("R",IF(10*COUNTA(A$10:A212)+10&lt;100,"00",IF(10*COUNTA(A$10:A212)+10&lt;1000,"0","")),10*COUNTA(A$10:A212)+10)</f>
        <v>R1710</v>
      </c>
      <c r="B213" s="214" t="s">
        <v>14</v>
      </c>
      <c r="C213" s="483"/>
      <c r="D213" s="484"/>
      <c r="E213" s="483"/>
      <c r="F213" s="484"/>
      <c r="G213" s="483"/>
      <c r="H213" s="484"/>
      <c r="I213" s="483"/>
      <c r="J213" s="484"/>
      <c r="K213" s="483"/>
      <c r="L213" s="484"/>
      <c r="M213" s="483"/>
      <c r="N213" s="56"/>
      <c r="O213" s="50"/>
      <c r="P213" s="60"/>
      <c r="Q213" s="50"/>
      <c r="R213" s="60"/>
      <c r="S213" s="50"/>
      <c r="T213" s="49"/>
    </row>
    <row r="214" spans="1:20" s="34" customFormat="1" ht="14.25" customHeight="1" x14ac:dyDescent="0.2">
      <c r="A214" s="139" t="str">
        <f>CONCATENATE("R",IF(10*COUNTA(A$10:A213)+10&lt;100,"00",IF(10*COUNTA(A$10:A213)+10&lt;1000,"0","")),10*COUNTA(A$10:A213)+10)</f>
        <v>R1720</v>
      </c>
      <c r="B214" s="149" t="s">
        <v>67</v>
      </c>
      <c r="C214" s="353"/>
      <c r="D214" s="301"/>
      <c r="E214" s="302"/>
      <c r="F214" s="354"/>
      <c r="G214" s="354"/>
      <c r="H214" s="303"/>
      <c r="I214" s="304"/>
      <c r="J214" s="355"/>
      <c r="K214" s="354"/>
      <c r="L214" s="356"/>
      <c r="M214" s="357"/>
      <c r="N214" s="56" t="s">
        <v>1411</v>
      </c>
      <c r="O214" s="45" t="str">
        <f t="shared" ref="O214:O220" si="39">IF(AND($C214+0.5&gt;=$D214+$F214+$G214+$H214+$I214,$C214-0.5&lt;=$D214+$F214+$G214+$H214+$I214),"OK","KO")</f>
        <v>OK</v>
      </c>
      <c r="P214" s="56" t="s">
        <v>1412</v>
      </c>
      <c r="Q214" s="45" t="str">
        <f t="shared" ref="Q214:Q220" si="40">IF(AND($C214+0.5&gt;=$J214+$K214+$L214+$M214,$C214-0.5&lt;=$J214+$K214+$L214+$M214),"OK","KO")</f>
        <v>OK</v>
      </c>
      <c r="R214" s="56" t="s">
        <v>1425</v>
      </c>
      <c r="S214" s="45" t="str">
        <f t="shared" ref="S214:S220" si="41">IF($D214&gt;=$E214,"OK","KO")</f>
        <v>OK</v>
      </c>
      <c r="T214" s="49"/>
    </row>
    <row r="215" spans="1:20" s="34" customFormat="1" ht="14.25" customHeight="1" x14ac:dyDescent="0.2">
      <c r="A215" s="139" t="str">
        <f>CONCATENATE("R",IF(10*COUNTA(A$10:A214)+10&lt;100,"00",IF(10*COUNTA(A$10:A214)+10&lt;1000,"0","")),10*COUNTA(A$10:A214)+10)</f>
        <v>R1730</v>
      </c>
      <c r="B215" s="152" t="s">
        <v>73</v>
      </c>
      <c r="C215" s="358"/>
      <c r="D215" s="261"/>
      <c r="E215" s="262"/>
      <c r="F215" s="359"/>
      <c r="G215" s="359"/>
      <c r="H215" s="236"/>
      <c r="I215" s="237"/>
      <c r="J215" s="360"/>
      <c r="K215" s="359"/>
      <c r="L215" s="361"/>
      <c r="M215" s="362"/>
      <c r="N215" s="56" t="s">
        <v>1413</v>
      </c>
      <c r="O215" s="45" t="str">
        <f t="shared" si="39"/>
        <v>OK</v>
      </c>
      <c r="P215" s="56" t="s">
        <v>1414</v>
      </c>
      <c r="Q215" s="45" t="str">
        <f t="shared" si="40"/>
        <v>OK</v>
      </c>
      <c r="R215" s="56" t="s">
        <v>1426</v>
      </c>
      <c r="S215" s="45" t="str">
        <f t="shared" si="41"/>
        <v>OK</v>
      </c>
      <c r="T215" s="49"/>
    </row>
    <row r="216" spans="1:20" s="34" customFormat="1" ht="14.25" customHeight="1" x14ac:dyDescent="0.2">
      <c r="A216" s="139" t="str">
        <f>CONCATENATE("R",IF(10*COUNTA(A$10:A215)+10&lt;100,"00",IF(10*COUNTA(A$10:A215)+10&lt;1000,"0","")),10*COUNTA(A$10:A215)+10)</f>
        <v>R1740</v>
      </c>
      <c r="B216" s="152" t="s">
        <v>74</v>
      </c>
      <c r="C216" s="358"/>
      <c r="D216" s="261"/>
      <c r="E216" s="262"/>
      <c r="F216" s="359"/>
      <c r="G216" s="359"/>
      <c r="H216" s="236"/>
      <c r="I216" s="237"/>
      <c r="J216" s="360"/>
      <c r="K216" s="359"/>
      <c r="L216" s="361"/>
      <c r="M216" s="362"/>
      <c r="N216" s="56" t="s">
        <v>1415</v>
      </c>
      <c r="O216" s="45" t="str">
        <f t="shared" si="39"/>
        <v>OK</v>
      </c>
      <c r="P216" s="56" t="s">
        <v>1416</v>
      </c>
      <c r="Q216" s="45" t="str">
        <f t="shared" si="40"/>
        <v>OK</v>
      </c>
      <c r="R216" s="56" t="s">
        <v>1427</v>
      </c>
      <c r="S216" s="45" t="str">
        <f t="shared" si="41"/>
        <v>OK</v>
      </c>
      <c r="T216" s="49"/>
    </row>
    <row r="217" spans="1:20" s="34" customFormat="1" ht="14.25" customHeight="1" x14ac:dyDescent="0.2">
      <c r="A217" s="139" t="str">
        <f>CONCATENATE("R",IF(10*COUNTA(A$10:A216)+10&lt;100,"00",IF(10*COUNTA(A$10:A216)+10&lt;1000,"0","")),10*COUNTA(A$10:A216)+10)</f>
        <v>R1750</v>
      </c>
      <c r="B217" s="152" t="s">
        <v>75</v>
      </c>
      <c r="C217" s="358"/>
      <c r="D217" s="261"/>
      <c r="E217" s="262"/>
      <c r="F217" s="359"/>
      <c r="G217" s="359"/>
      <c r="H217" s="236"/>
      <c r="I217" s="237"/>
      <c r="J217" s="360"/>
      <c r="K217" s="359"/>
      <c r="L217" s="361"/>
      <c r="M217" s="362"/>
      <c r="N217" s="56" t="s">
        <v>1417</v>
      </c>
      <c r="O217" s="45" t="str">
        <f t="shared" si="39"/>
        <v>OK</v>
      </c>
      <c r="P217" s="56" t="s">
        <v>1418</v>
      </c>
      <c r="Q217" s="45" t="str">
        <f t="shared" si="40"/>
        <v>OK</v>
      </c>
      <c r="R217" s="56" t="s">
        <v>1428</v>
      </c>
      <c r="S217" s="45" t="str">
        <f t="shared" si="41"/>
        <v>OK</v>
      </c>
      <c r="T217" s="49"/>
    </row>
    <row r="218" spans="1:20" s="34" customFormat="1" ht="14.25" customHeight="1" x14ac:dyDescent="0.2">
      <c r="A218" s="139" t="str">
        <f>CONCATENATE("R",IF(10*COUNTA(A$10:A217)+10&lt;100,"00",IF(10*COUNTA(A$10:A217)+10&lt;1000,"0","")),10*COUNTA(A$10:A217)+10)</f>
        <v>R1760</v>
      </c>
      <c r="B218" s="152" t="s">
        <v>82</v>
      </c>
      <c r="C218" s="358"/>
      <c r="D218" s="261"/>
      <c r="E218" s="262"/>
      <c r="F218" s="359"/>
      <c r="G218" s="359"/>
      <c r="H218" s="236"/>
      <c r="I218" s="237"/>
      <c r="J218" s="360"/>
      <c r="K218" s="359"/>
      <c r="L218" s="361"/>
      <c r="M218" s="362"/>
      <c r="N218" s="56" t="s">
        <v>1419</v>
      </c>
      <c r="O218" s="45" t="str">
        <f t="shared" si="39"/>
        <v>OK</v>
      </c>
      <c r="P218" s="56" t="s">
        <v>1420</v>
      </c>
      <c r="Q218" s="45" t="str">
        <f t="shared" si="40"/>
        <v>OK</v>
      </c>
      <c r="R218" s="56" t="s">
        <v>1429</v>
      </c>
      <c r="S218" s="45" t="str">
        <f t="shared" si="41"/>
        <v>OK</v>
      </c>
      <c r="T218" s="49"/>
    </row>
    <row r="219" spans="1:20" s="34" customFormat="1" ht="14.25" customHeight="1" x14ac:dyDescent="0.2">
      <c r="A219" s="139" t="str">
        <f>CONCATENATE("R",IF(10*COUNTA(A$10:A218)+10&lt;100,"00",IF(10*COUNTA(A$10:A218)+10&lt;1000,"0","")),10*COUNTA(A$10:A218)+10)</f>
        <v>R1770</v>
      </c>
      <c r="B219" s="152" t="s">
        <v>76</v>
      </c>
      <c r="C219" s="358"/>
      <c r="D219" s="261"/>
      <c r="E219" s="262"/>
      <c r="F219" s="359"/>
      <c r="G219" s="359"/>
      <c r="H219" s="236"/>
      <c r="I219" s="237"/>
      <c r="J219" s="360"/>
      <c r="K219" s="359"/>
      <c r="L219" s="361"/>
      <c r="M219" s="362"/>
      <c r="N219" s="56" t="s">
        <v>1421</v>
      </c>
      <c r="O219" s="45" t="str">
        <f t="shared" si="39"/>
        <v>OK</v>
      </c>
      <c r="P219" s="56" t="s">
        <v>1422</v>
      </c>
      <c r="Q219" s="45" t="str">
        <f t="shared" si="40"/>
        <v>OK</v>
      </c>
      <c r="R219" s="56" t="s">
        <v>1430</v>
      </c>
      <c r="S219" s="45" t="str">
        <f t="shared" si="41"/>
        <v>OK</v>
      </c>
      <c r="T219" s="49"/>
    </row>
    <row r="220" spans="1:20" s="34" customFormat="1" ht="14.25" customHeight="1" thickBot="1" x14ac:dyDescent="0.25">
      <c r="A220" s="215" t="str">
        <f>CONCATENATE("R",IF(10*COUNTA(A$10:A219)+10&lt;100,"00",IF(10*COUNTA(A$10:A219)+10&lt;1000,"0","")),10*COUNTA(A$10:A219)+10)</f>
        <v>R1780</v>
      </c>
      <c r="B220" s="173" t="s">
        <v>22</v>
      </c>
      <c r="C220" s="363"/>
      <c r="D220" s="342"/>
      <c r="E220" s="343"/>
      <c r="F220" s="364"/>
      <c r="G220" s="364"/>
      <c r="H220" s="344"/>
      <c r="I220" s="345"/>
      <c r="J220" s="365"/>
      <c r="K220" s="364"/>
      <c r="L220" s="366"/>
      <c r="M220" s="367"/>
      <c r="N220" s="56" t="s">
        <v>1423</v>
      </c>
      <c r="O220" s="45" t="str">
        <f t="shared" si="39"/>
        <v>OK</v>
      </c>
      <c r="P220" s="56" t="s">
        <v>1424</v>
      </c>
      <c r="Q220" s="45" t="str">
        <f t="shared" si="40"/>
        <v>OK</v>
      </c>
      <c r="R220" s="56" t="s">
        <v>1431</v>
      </c>
      <c r="S220" s="45" t="str">
        <f t="shared" si="41"/>
        <v>OK</v>
      </c>
      <c r="T220" s="49"/>
    </row>
    <row r="221" spans="1:20" ht="15.75" customHeight="1" x14ac:dyDescent="0.25">
      <c r="O221" s="49"/>
      <c r="Q221" s="49"/>
    </row>
    <row r="228" spans="1:1" x14ac:dyDescent="0.25">
      <c r="A228" s="103"/>
    </row>
  </sheetData>
  <sheetProtection algorithmName="SHA-512" hashValue="IFiEMkZswNtfyB8aQF4/7Q7Wt3aYDsEN7tS23HJtYROUGoSjFgucOjwsyKtQa7hI+XHS5G21XM66BjfnWt4y3w==" saltValue="zQAKU4gn/xS5PQAA6eYJrA==" spinCount="100000" sheet="1" objects="1" scenarios="1"/>
  <mergeCells count="12">
    <mergeCell ref="N10:S10"/>
    <mergeCell ref="A7:B10"/>
    <mergeCell ref="A2:M2"/>
    <mergeCell ref="A3:M3"/>
    <mergeCell ref="J7:M8"/>
    <mergeCell ref="C7:C9"/>
    <mergeCell ref="D7:I7"/>
    <mergeCell ref="D8:E8"/>
    <mergeCell ref="F8:F9"/>
    <mergeCell ref="G8:G9"/>
    <mergeCell ref="H8:H9"/>
    <mergeCell ref="I8:I9"/>
  </mergeCells>
  <conditionalFormatting sqref="A229:A1048576 A201:A227 A1:A17 A32:A37 A19:A30 A171:A187 A39:A158">
    <cfRule type="duplicateValues" dxfId="76" priority="123"/>
  </conditionalFormatting>
  <conditionalFormatting sqref="A18">
    <cfRule type="duplicateValues" dxfId="75" priority="122"/>
  </conditionalFormatting>
  <conditionalFormatting sqref="A31">
    <cfRule type="duplicateValues" dxfId="74" priority="121"/>
  </conditionalFormatting>
  <conditionalFormatting sqref="A38">
    <cfRule type="duplicateValues" dxfId="73" priority="120"/>
  </conditionalFormatting>
  <conditionalFormatting sqref="A188:A192">
    <cfRule type="duplicateValues" dxfId="72" priority="128"/>
  </conditionalFormatting>
  <conditionalFormatting sqref="A193:A200">
    <cfRule type="duplicateValues" dxfId="71" priority="118"/>
  </conditionalFormatting>
  <conditionalFormatting sqref="A159:A170">
    <cfRule type="duplicateValues" dxfId="70" priority="117"/>
  </conditionalFormatting>
  <conditionalFormatting sqref="O14:S18 O11:O13 Q13:S13 O20:S21 O19 Q19 O31:S31 O22:O30 Q30:S30 O38:S38 O32:O37 O44:S45 O39:O43 O52:S53 O46:O51 O60:S61 O54:O59 O69:S70 O62:O68 O84:S85 O71:O83 O92:S93 O86:O91 O105:S105 O94:O104 O108:S108 O106:O107 Q106:Q107 O114:S114 O109:O113 O118:S118 O115:O117 O122:S123 O119:O121 O135:S136 O124:O134 O143:S143 O137:O142 O146:S146 O144:O145 Q144:Q145 O150:S150 O147:O149 O154:S154 O151:O153 O158:S159 O155:O157 O171:S172 O160:O170 O179:S179 O173:O178 O182:S182 O180:O181 Q180:Q181 O188:S188 O183:O187 O193:S193 O189:O192 O201:S202 O194:O200 O213:S213 O203:O212 Q203:S212 Q11:Q12 S11:S12 S19 Q22:Q29 S22:S29 Q32:Q37 S32:S37 Q39:Q43 S39:S43 Q46:Q51 S46:S51 Q54:Q59 S54:S59 Q62:Q68 S62:S68 Q71:Q83 S71:S83 Q86:Q91 S86:S91 Q94:Q104 S94:S104 S106:S107 Q109:Q113 S109:S113 Q115:Q117 S115:S117 Q119:Q121 S119:S121 Q124:Q134 S124:S134 Q137:Q142 S137:S142 S144:S145 Q147:Q149 S147:S149 Q151:Q153 S151:S153 Q155:Q157 S155:S157 Q160:Q170 S160:S170 Q173:Q178 S173:S178 S180:S181 Q183:Q187 S183:S187 Q189:Q192 S189:S192 Q194:Q200 S194:S200">
    <cfRule type="cellIs" dxfId="69" priority="115" operator="equal">
      <formula>"KO"</formula>
    </cfRule>
  </conditionalFormatting>
  <conditionalFormatting sqref="O214 O216 O218 O220">
    <cfRule type="cellIs" dxfId="68" priority="35" operator="equal">
      <formula>"KO"</formula>
    </cfRule>
  </conditionalFormatting>
  <conditionalFormatting sqref="O215 O217 O219">
    <cfRule type="cellIs" dxfId="67" priority="34" operator="equal">
      <formula>"KO"</formula>
    </cfRule>
  </conditionalFormatting>
  <conditionalFormatting sqref="Q214 Q216 Q218 Q220">
    <cfRule type="cellIs" dxfId="66" priority="33" operator="equal">
      <formula>"KO"</formula>
    </cfRule>
  </conditionalFormatting>
  <conditionalFormatting sqref="Q215 Q217 Q219">
    <cfRule type="cellIs" dxfId="65" priority="32" operator="equal">
      <formula>"KO"</formula>
    </cfRule>
  </conditionalFormatting>
  <conditionalFormatting sqref="S214 S216 S218 S220">
    <cfRule type="cellIs" dxfId="64" priority="31" operator="equal">
      <formula>"KO"</formula>
    </cfRule>
  </conditionalFormatting>
  <conditionalFormatting sqref="S215 S217 S219">
    <cfRule type="cellIs" dxfId="63" priority="30" operator="equal">
      <formula>"KO"</formula>
    </cfRule>
  </conditionalFormatting>
  <pageMargins left="0.51181102362204722" right="0.51181102362204722" top="0.55118110236220474" bottom="0.55118110236220474" header="0.31496062992125984" footer="0.31496062992125984"/>
  <pageSetup paperSize="8" scale="79" fitToHeight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E91"/>
  <sheetViews>
    <sheetView workbookViewId="0">
      <selection activeCell="C3" sqref="C3"/>
    </sheetView>
  </sheetViews>
  <sheetFormatPr baseColWidth="10" defaultRowHeight="15" x14ac:dyDescent="0.25"/>
  <cols>
    <col min="1" max="1" width="7.42578125" customWidth="1"/>
    <col min="2" max="2" width="31.85546875" style="62" customWidth="1"/>
    <col min="3" max="3" width="43" style="62" customWidth="1"/>
    <col min="4" max="4" width="108" customWidth="1"/>
    <col min="5" max="5" width="34.140625" customWidth="1"/>
  </cols>
  <sheetData>
    <row r="1" spans="1:5" ht="39.75" customHeight="1" x14ac:dyDescent="0.25">
      <c r="A1" s="79"/>
      <c r="B1" s="524" t="s">
        <v>1409</v>
      </c>
      <c r="C1" s="524"/>
      <c r="D1" s="524"/>
    </row>
    <row r="2" spans="1:5" ht="35.25" customHeight="1" x14ac:dyDescent="0.25">
      <c r="A2" s="82" t="s">
        <v>1267</v>
      </c>
      <c r="B2" s="80" t="s">
        <v>1268</v>
      </c>
      <c r="C2" s="80" t="s">
        <v>1269</v>
      </c>
      <c r="D2" s="81" t="s">
        <v>1270</v>
      </c>
    </row>
    <row r="3" spans="1:5" s="66" customFormat="1" ht="49.9" customHeight="1" x14ac:dyDescent="0.25">
      <c r="A3" s="63">
        <v>1</v>
      </c>
      <c r="B3" s="65" t="s">
        <v>1271</v>
      </c>
      <c r="C3" s="78" t="s">
        <v>1445</v>
      </c>
      <c r="D3" s="65" t="s">
        <v>1272</v>
      </c>
    </row>
    <row r="4" spans="1:5" s="66" customFormat="1" ht="49.9" customHeight="1" x14ac:dyDescent="0.25">
      <c r="A4" s="63">
        <v>2</v>
      </c>
      <c r="B4" s="65" t="s">
        <v>1273</v>
      </c>
      <c r="C4" s="78" t="s">
        <v>1446</v>
      </c>
      <c r="D4" s="65" t="s">
        <v>1274</v>
      </c>
    </row>
    <row r="5" spans="1:5" s="66" customFormat="1" ht="49.9" customHeight="1" x14ac:dyDescent="0.25">
      <c r="A5" s="63">
        <v>3</v>
      </c>
      <c r="B5" s="71" t="s">
        <v>1275</v>
      </c>
      <c r="C5" s="71" t="s">
        <v>1276</v>
      </c>
      <c r="D5" s="71" t="s">
        <v>1272</v>
      </c>
    </row>
    <row r="6" spans="1:5" s="74" customFormat="1" ht="49.9" customHeight="1" x14ac:dyDescent="0.25">
      <c r="A6" s="73"/>
      <c r="B6" s="525" t="s">
        <v>1410</v>
      </c>
      <c r="C6" s="525"/>
      <c r="D6" s="525"/>
      <c r="E6" s="75"/>
    </row>
    <row r="7" spans="1:5" s="74" customFormat="1" ht="49.9" customHeight="1" x14ac:dyDescent="0.25">
      <c r="A7" s="73"/>
      <c r="B7" s="80" t="s">
        <v>1268</v>
      </c>
      <c r="C7" s="80" t="s">
        <v>1269</v>
      </c>
      <c r="D7" s="81" t="s">
        <v>1270</v>
      </c>
      <c r="E7" s="75"/>
    </row>
    <row r="8" spans="1:5" s="66" customFormat="1" ht="49.9" customHeight="1" x14ac:dyDescent="0.25">
      <c r="A8" s="63">
        <v>4</v>
      </c>
      <c r="B8" s="76" t="s">
        <v>1277</v>
      </c>
      <c r="C8" s="76" t="s">
        <v>1278</v>
      </c>
      <c r="D8" s="72" t="s">
        <v>1279</v>
      </c>
    </row>
    <row r="9" spans="1:5" s="66" customFormat="1" ht="49.9" customHeight="1" x14ac:dyDescent="0.25">
      <c r="A9" s="63">
        <v>5</v>
      </c>
      <c r="B9" s="65" t="s">
        <v>1280</v>
      </c>
      <c r="C9" s="65" t="s">
        <v>1281</v>
      </c>
      <c r="D9" s="65" t="s">
        <v>1282</v>
      </c>
    </row>
    <row r="10" spans="1:5" s="66" customFormat="1" ht="49.9" customHeight="1" x14ac:dyDescent="0.25">
      <c r="A10" s="63">
        <v>6</v>
      </c>
      <c r="B10" s="65" t="s">
        <v>1283</v>
      </c>
      <c r="C10" s="65" t="s">
        <v>1284</v>
      </c>
      <c r="D10" s="67" t="s">
        <v>1285</v>
      </c>
    </row>
    <row r="11" spans="1:5" s="66" customFormat="1" ht="49.9" customHeight="1" x14ac:dyDescent="0.25">
      <c r="A11" s="63">
        <v>7</v>
      </c>
      <c r="B11" s="65" t="s">
        <v>1286</v>
      </c>
      <c r="C11" s="78" t="s">
        <v>1447</v>
      </c>
      <c r="D11" s="64" t="s">
        <v>1279</v>
      </c>
    </row>
    <row r="12" spans="1:5" s="66" customFormat="1" ht="49.9" customHeight="1" x14ac:dyDescent="0.25">
      <c r="A12" s="63">
        <v>8</v>
      </c>
      <c r="B12" s="65" t="s">
        <v>1287</v>
      </c>
      <c r="C12" s="78" t="s">
        <v>1448</v>
      </c>
      <c r="D12" s="64" t="s">
        <v>1279</v>
      </c>
    </row>
    <row r="13" spans="1:5" s="66" customFormat="1" ht="49.9" customHeight="1" x14ac:dyDescent="0.25">
      <c r="A13" s="63">
        <v>9</v>
      </c>
      <c r="B13" s="65" t="s">
        <v>1288</v>
      </c>
      <c r="C13" s="78" t="s">
        <v>1449</v>
      </c>
      <c r="D13" s="64" t="s">
        <v>1279</v>
      </c>
    </row>
    <row r="14" spans="1:5" s="66" customFormat="1" ht="49.9" customHeight="1" x14ac:dyDescent="0.25">
      <c r="A14" s="63">
        <v>10</v>
      </c>
      <c r="B14" s="65" t="s">
        <v>1289</v>
      </c>
      <c r="C14" s="78" t="s">
        <v>1444</v>
      </c>
      <c r="D14" s="67" t="s">
        <v>1285</v>
      </c>
    </row>
    <row r="15" spans="1:5" s="66" customFormat="1" ht="49.9" customHeight="1" x14ac:dyDescent="0.25">
      <c r="A15" s="63">
        <v>11</v>
      </c>
      <c r="B15" s="65" t="s">
        <v>1290</v>
      </c>
      <c r="C15" s="78" t="s">
        <v>1450</v>
      </c>
      <c r="D15" s="64" t="s">
        <v>1279</v>
      </c>
    </row>
    <row r="16" spans="1:5" s="66" customFormat="1" ht="49.9" customHeight="1" x14ac:dyDescent="0.25">
      <c r="A16" s="63">
        <v>12</v>
      </c>
      <c r="B16" s="65" t="s">
        <v>1291</v>
      </c>
      <c r="C16" s="78" t="s">
        <v>1451</v>
      </c>
      <c r="D16" s="64" t="s">
        <v>1279</v>
      </c>
    </row>
    <row r="17" spans="1:4" s="66" customFormat="1" ht="49.9" customHeight="1" x14ac:dyDescent="0.25">
      <c r="A17" s="63">
        <v>13</v>
      </c>
      <c r="B17" s="65" t="s">
        <v>1292</v>
      </c>
      <c r="C17" s="78" t="s">
        <v>1452</v>
      </c>
      <c r="D17" s="64" t="s">
        <v>1279</v>
      </c>
    </row>
    <row r="18" spans="1:4" s="66" customFormat="1" ht="49.9" customHeight="1" x14ac:dyDescent="0.25">
      <c r="A18" s="63">
        <v>14</v>
      </c>
      <c r="B18" s="65" t="s">
        <v>1293</v>
      </c>
      <c r="C18" s="78" t="s">
        <v>1453</v>
      </c>
      <c r="D18" s="64" t="s">
        <v>1279</v>
      </c>
    </row>
    <row r="19" spans="1:4" s="66" customFormat="1" ht="49.9" customHeight="1" x14ac:dyDescent="0.25">
      <c r="A19" s="63">
        <v>15</v>
      </c>
      <c r="B19" s="65" t="s">
        <v>1294</v>
      </c>
      <c r="C19" s="78" t="s">
        <v>1454</v>
      </c>
      <c r="D19" s="64" t="s">
        <v>1279</v>
      </c>
    </row>
    <row r="20" spans="1:4" s="66" customFormat="1" ht="49.9" customHeight="1" x14ac:dyDescent="0.25">
      <c r="A20" s="63">
        <v>16</v>
      </c>
      <c r="B20" s="65" t="s">
        <v>1295</v>
      </c>
      <c r="C20" s="78" t="s">
        <v>1296</v>
      </c>
      <c r="D20" s="64" t="s">
        <v>1279</v>
      </c>
    </row>
    <row r="21" spans="1:4" s="66" customFormat="1" ht="49.9" customHeight="1" x14ac:dyDescent="0.25">
      <c r="A21" s="63">
        <v>17</v>
      </c>
      <c r="B21" s="65" t="s">
        <v>1297</v>
      </c>
      <c r="C21" s="78" t="s">
        <v>1298</v>
      </c>
      <c r="D21" s="67" t="s">
        <v>1285</v>
      </c>
    </row>
    <row r="22" spans="1:4" s="66" customFormat="1" ht="49.9" customHeight="1" x14ac:dyDescent="0.25">
      <c r="A22" s="63">
        <v>18</v>
      </c>
      <c r="B22" s="77" t="s">
        <v>1299</v>
      </c>
      <c r="C22" s="489" t="s">
        <v>1455</v>
      </c>
      <c r="D22" s="64" t="s">
        <v>1279</v>
      </c>
    </row>
    <row r="23" spans="1:4" s="66" customFormat="1" ht="49.9" customHeight="1" x14ac:dyDescent="0.25">
      <c r="A23" s="63">
        <v>19</v>
      </c>
      <c r="B23" s="65" t="s">
        <v>1300</v>
      </c>
      <c r="C23" s="78" t="s">
        <v>1301</v>
      </c>
      <c r="D23" s="64" t="s">
        <v>1279</v>
      </c>
    </row>
    <row r="24" spans="1:4" s="66" customFormat="1" ht="49.9" customHeight="1" x14ac:dyDescent="0.25">
      <c r="A24" s="63">
        <v>20</v>
      </c>
      <c r="B24" s="65" t="s">
        <v>1302</v>
      </c>
      <c r="C24" s="78" t="s">
        <v>1303</v>
      </c>
      <c r="D24" s="64" t="s">
        <v>1279</v>
      </c>
    </row>
    <row r="25" spans="1:4" s="66" customFormat="1" ht="49.9" customHeight="1" x14ac:dyDescent="0.25">
      <c r="A25" s="63">
        <v>21</v>
      </c>
      <c r="B25" s="65" t="s">
        <v>1304</v>
      </c>
      <c r="C25" s="78" t="s">
        <v>1456</v>
      </c>
      <c r="D25" s="64" t="s">
        <v>1279</v>
      </c>
    </row>
    <row r="26" spans="1:4" s="66" customFormat="1" ht="49.9" customHeight="1" x14ac:dyDescent="0.25">
      <c r="A26" s="63">
        <v>22</v>
      </c>
      <c r="B26" s="65" t="s">
        <v>1305</v>
      </c>
      <c r="C26" s="78" t="s">
        <v>1457</v>
      </c>
      <c r="D26" s="64" t="s">
        <v>1279</v>
      </c>
    </row>
    <row r="27" spans="1:4" s="66" customFormat="1" ht="49.9" customHeight="1" x14ac:dyDescent="0.25">
      <c r="A27" s="63">
        <v>23</v>
      </c>
      <c r="B27" s="65" t="s">
        <v>1306</v>
      </c>
      <c r="C27" s="78" t="s">
        <v>1458</v>
      </c>
      <c r="D27" s="64" t="s">
        <v>1279</v>
      </c>
    </row>
    <row r="28" spans="1:4" s="66" customFormat="1" ht="49.9" customHeight="1" x14ac:dyDescent="0.25">
      <c r="A28" s="63">
        <v>24</v>
      </c>
      <c r="B28" s="65" t="s">
        <v>1307</v>
      </c>
      <c r="C28" s="78" t="s">
        <v>1308</v>
      </c>
      <c r="D28" s="64" t="s">
        <v>1309</v>
      </c>
    </row>
    <row r="29" spans="1:4" s="66" customFormat="1" ht="49.9" customHeight="1" x14ac:dyDescent="0.25">
      <c r="A29" s="63">
        <v>25</v>
      </c>
      <c r="B29" s="65" t="s">
        <v>1310</v>
      </c>
      <c r="C29" s="78" t="s">
        <v>1311</v>
      </c>
      <c r="D29" s="64" t="s">
        <v>1312</v>
      </c>
    </row>
    <row r="30" spans="1:4" s="66" customFormat="1" ht="49.9" customHeight="1" x14ac:dyDescent="0.25">
      <c r="A30" s="63">
        <v>26</v>
      </c>
      <c r="B30" s="65" t="s">
        <v>1313</v>
      </c>
      <c r="C30" s="78" t="s">
        <v>1314</v>
      </c>
      <c r="D30" s="64" t="s">
        <v>1279</v>
      </c>
    </row>
    <row r="31" spans="1:4" s="66" customFormat="1" ht="49.9" customHeight="1" x14ac:dyDescent="0.25">
      <c r="A31" s="63">
        <v>27</v>
      </c>
      <c r="B31" s="65" t="s">
        <v>1315</v>
      </c>
      <c r="C31" s="78" t="s">
        <v>1316</v>
      </c>
      <c r="D31" s="64" t="s">
        <v>1279</v>
      </c>
    </row>
    <row r="32" spans="1:4" s="66" customFormat="1" ht="49.9" customHeight="1" x14ac:dyDescent="0.25">
      <c r="A32" s="63">
        <v>28</v>
      </c>
      <c r="B32" s="65" t="s">
        <v>1317</v>
      </c>
      <c r="C32" s="78" t="s">
        <v>1459</v>
      </c>
      <c r="D32" s="64" t="s">
        <v>1279</v>
      </c>
    </row>
    <row r="33" spans="1:4" ht="49.9" customHeight="1" x14ac:dyDescent="0.25">
      <c r="A33" s="63">
        <v>29</v>
      </c>
      <c r="B33" s="65" t="s">
        <v>1318</v>
      </c>
      <c r="C33" s="78" t="s">
        <v>1319</v>
      </c>
      <c r="D33" s="64" t="s">
        <v>1279</v>
      </c>
    </row>
    <row r="34" spans="1:4" ht="49.9" customHeight="1" x14ac:dyDescent="0.25">
      <c r="A34" s="63">
        <v>30</v>
      </c>
      <c r="B34" s="65" t="s">
        <v>1320</v>
      </c>
      <c r="C34" s="78" t="s">
        <v>1321</v>
      </c>
      <c r="D34" s="64" t="s">
        <v>1279</v>
      </c>
    </row>
    <row r="35" spans="1:4" ht="49.9" customHeight="1" x14ac:dyDescent="0.25">
      <c r="A35" s="63">
        <v>31</v>
      </c>
      <c r="B35" s="65" t="s">
        <v>1322</v>
      </c>
      <c r="C35" s="78" t="s">
        <v>1323</v>
      </c>
      <c r="D35" s="64" t="s">
        <v>1279</v>
      </c>
    </row>
    <row r="36" spans="1:4" ht="49.9" customHeight="1" x14ac:dyDescent="0.25">
      <c r="A36" s="63">
        <v>32</v>
      </c>
      <c r="B36" s="65" t="s">
        <v>1324</v>
      </c>
      <c r="C36" s="78" t="s">
        <v>1325</v>
      </c>
      <c r="D36" s="64" t="s">
        <v>1279</v>
      </c>
    </row>
    <row r="37" spans="1:4" ht="49.9" customHeight="1" x14ac:dyDescent="0.25">
      <c r="A37" s="63">
        <v>33</v>
      </c>
      <c r="B37" s="65" t="s">
        <v>1326</v>
      </c>
      <c r="C37" s="78" t="s">
        <v>1460</v>
      </c>
      <c r="D37" s="64" t="s">
        <v>1279</v>
      </c>
    </row>
    <row r="38" spans="1:4" ht="49.9" customHeight="1" x14ac:dyDescent="0.25">
      <c r="A38" s="63">
        <v>34</v>
      </c>
      <c r="B38" s="65" t="s">
        <v>1327</v>
      </c>
      <c r="C38" s="78" t="s">
        <v>1328</v>
      </c>
      <c r="D38" s="64" t="s">
        <v>1279</v>
      </c>
    </row>
    <row r="39" spans="1:4" ht="49.9" customHeight="1" x14ac:dyDescent="0.25">
      <c r="A39" s="63">
        <v>35</v>
      </c>
      <c r="B39" s="65" t="s">
        <v>1329</v>
      </c>
      <c r="C39" s="78" t="s">
        <v>1330</v>
      </c>
      <c r="D39" s="64" t="s">
        <v>1279</v>
      </c>
    </row>
    <row r="40" spans="1:4" ht="49.9" customHeight="1" x14ac:dyDescent="0.25">
      <c r="A40" s="63">
        <v>36</v>
      </c>
      <c r="B40" s="65" t="s">
        <v>1331</v>
      </c>
      <c r="C40" s="78" t="s">
        <v>1461</v>
      </c>
      <c r="D40" s="64" t="s">
        <v>1279</v>
      </c>
    </row>
    <row r="41" spans="1:4" ht="49.9" customHeight="1" x14ac:dyDescent="0.25">
      <c r="A41" s="63">
        <v>37</v>
      </c>
      <c r="B41" s="65" t="s">
        <v>1332</v>
      </c>
      <c r="C41" s="78" t="s">
        <v>1462</v>
      </c>
      <c r="D41" s="64" t="s">
        <v>1279</v>
      </c>
    </row>
    <row r="42" spans="1:4" ht="49.9" customHeight="1" x14ac:dyDescent="0.25">
      <c r="A42" s="63">
        <v>38</v>
      </c>
      <c r="B42" s="65" t="s">
        <v>1333</v>
      </c>
      <c r="C42" s="78" t="s">
        <v>1334</v>
      </c>
      <c r="D42" s="64" t="s">
        <v>1279</v>
      </c>
    </row>
    <row r="43" spans="1:4" ht="49.9" customHeight="1" x14ac:dyDescent="0.25">
      <c r="A43" s="63">
        <v>39</v>
      </c>
      <c r="B43" s="65" t="s">
        <v>1335</v>
      </c>
      <c r="C43" s="78" t="s">
        <v>1336</v>
      </c>
      <c r="D43" s="64" t="s">
        <v>1279</v>
      </c>
    </row>
    <row r="44" spans="1:4" ht="49.9" customHeight="1" x14ac:dyDescent="0.25">
      <c r="A44" s="63">
        <v>40</v>
      </c>
      <c r="B44" s="65" t="s">
        <v>1337</v>
      </c>
      <c r="C44" s="78" t="s">
        <v>1338</v>
      </c>
      <c r="D44" s="64" t="s">
        <v>1279</v>
      </c>
    </row>
    <row r="45" spans="1:4" ht="49.9" customHeight="1" x14ac:dyDescent="0.25">
      <c r="A45" s="63">
        <v>41</v>
      </c>
      <c r="B45" s="65" t="s">
        <v>1339</v>
      </c>
      <c r="C45" s="78" t="s">
        <v>1340</v>
      </c>
      <c r="D45" s="64" t="s">
        <v>1279</v>
      </c>
    </row>
    <row r="46" spans="1:4" ht="49.9" customHeight="1" x14ac:dyDescent="0.25">
      <c r="A46" s="63">
        <v>42</v>
      </c>
      <c r="B46" s="65" t="s">
        <v>1341</v>
      </c>
      <c r="C46" s="78" t="s">
        <v>1463</v>
      </c>
      <c r="D46" s="64" t="s">
        <v>1279</v>
      </c>
    </row>
    <row r="47" spans="1:4" ht="49.9" customHeight="1" x14ac:dyDescent="0.25">
      <c r="A47" s="63">
        <v>43</v>
      </c>
      <c r="B47" s="65" t="s">
        <v>1342</v>
      </c>
      <c r="C47" s="78" t="s">
        <v>1343</v>
      </c>
      <c r="D47" s="64" t="s">
        <v>1279</v>
      </c>
    </row>
    <row r="48" spans="1:4" ht="49.9" customHeight="1" x14ac:dyDescent="0.25">
      <c r="A48" s="63">
        <v>44</v>
      </c>
      <c r="B48" s="77" t="s">
        <v>1344</v>
      </c>
      <c r="C48" s="78" t="s">
        <v>1345</v>
      </c>
      <c r="D48" s="64" t="s">
        <v>1279</v>
      </c>
    </row>
    <row r="49" spans="1:4" ht="49.9" customHeight="1" x14ac:dyDescent="0.25">
      <c r="A49" s="63">
        <v>45</v>
      </c>
      <c r="B49" s="65" t="s">
        <v>1346</v>
      </c>
      <c r="C49" s="78" t="s">
        <v>1464</v>
      </c>
      <c r="D49" s="64" t="s">
        <v>1279</v>
      </c>
    </row>
    <row r="50" spans="1:4" ht="49.9" customHeight="1" x14ac:dyDescent="0.25">
      <c r="A50" s="63">
        <v>46</v>
      </c>
      <c r="B50" s="65" t="s">
        <v>1347</v>
      </c>
      <c r="C50" s="78" t="s">
        <v>1465</v>
      </c>
      <c r="D50" s="64" t="s">
        <v>1279</v>
      </c>
    </row>
    <row r="51" spans="1:4" ht="49.9" customHeight="1" x14ac:dyDescent="0.25">
      <c r="A51" s="63">
        <v>47</v>
      </c>
      <c r="B51" s="65" t="s">
        <v>1348</v>
      </c>
      <c r="C51" s="78" t="s">
        <v>1349</v>
      </c>
      <c r="D51" s="64" t="s">
        <v>1279</v>
      </c>
    </row>
    <row r="52" spans="1:4" ht="49.9" customHeight="1" x14ac:dyDescent="0.25">
      <c r="A52" s="63">
        <v>48</v>
      </c>
      <c r="B52" s="65" t="s">
        <v>1350</v>
      </c>
      <c r="C52" s="78" t="s">
        <v>1351</v>
      </c>
      <c r="D52" s="64" t="s">
        <v>1279</v>
      </c>
    </row>
    <row r="53" spans="1:4" ht="49.9" customHeight="1" x14ac:dyDescent="0.25">
      <c r="A53" s="63">
        <v>49</v>
      </c>
      <c r="B53" s="65" t="s">
        <v>1352</v>
      </c>
      <c r="C53" s="78" t="s">
        <v>1466</v>
      </c>
      <c r="D53" s="64" t="s">
        <v>1279</v>
      </c>
    </row>
    <row r="54" spans="1:4" ht="49.9" customHeight="1" x14ac:dyDescent="0.25">
      <c r="A54" s="63">
        <v>50</v>
      </c>
      <c r="B54" s="65" t="s">
        <v>1353</v>
      </c>
      <c r="C54" s="78" t="s">
        <v>1354</v>
      </c>
      <c r="D54" s="64" t="s">
        <v>1279</v>
      </c>
    </row>
    <row r="55" spans="1:4" ht="49.9" customHeight="1" x14ac:dyDescent="0.25">
      <c r="A55" s="63">
        <v>51</v>
      </c>
      <c r="B55" s="65" t="s">
        <v>1355</v>
      </c>
      <c r="C55" s="78" t="s">
        <v>1467</v>
      </c>
      <c r="D55" s="64" t="s">
        <v>1279</v>
      </c>
    </row>
    <row r="56" spans="1:4" ht="49.9" customHeight="1" x14ac:dyDescent="0.25">
      <c r="A56" s="63">
        <v>52</v>
      </c>
      <c r="B56" s="78" t="s">
        <v>1356</v>
      </c>
      <c r="C56" s="78" t="s">
        <v>1456</v>
      </c>
      <c r="D56" s="68" t="s">
        <v>1282</v>
      </c>
    </row>
    <row r="57" spans="1:4" ht="49.9" customHeight="1" x14ac:dyDescent="0.25">
      <c r="A57" s="63">
        <v>53</v>
      </c>
      <c r="B57" s="78" t="s">
        <v>1357</v>
      </c>
      <c r="C57" s="78" t="s">
        <v>1457</v>
      </c>
      <c r="D57" s="68" t="s">
        <v>1282</v>
      </c>
    </row>
    <row r="58" spans="1:4" ht="49.9" customHeight="1" x14ac:dyDescent="0.25">
      <c r="A58" s="63">
        <v>54</v>
      </c>
      <c r="B58" s="78" t="s">
        <v>1358</v>
      </c>
      <c r="C58" s="78" t="s">
        <v>1468</v>
      </c>
      <c r="D58" s="68" t="s">
        <v>1279</v>
      </c>
    </row>
    <row r="59" spans="1:4" ht="65.25" customHeight="1" x14ac:dyDescent="0.25">
      <c r="A59" s="63">
        <v>55</v>
      </c>
      <c r="B59" s="78" t="s">
        <v>1359</v>
      </c>
      <c r="C59" s="78" t="s">
        <v>1469</v>
      </c>
      <c r="D59" s="68" t="s">
        <v>1279</v>
      </c>
    </row>
    <row r="60" spans="1:4" ht="90" x14ac:dyDescent="0.25">
      <c r="A60" s="63">
        <v>56</v>
      </c>
      <c r="B60" s="78" t="s">
        <v>1473</v>
      </c>
      <c r="C60" s="78" t="s">
        <v>1475</v>
      </c>
      <c r="D60" s="68" t="s">
        <v>1476</v>
      </c>
    </row>
    <row r="61" spans="1:4" ht="120" x14ac:dyDescent="0.25">
      <c r="A61" s="63" t="s">
        <v>1470</v>
      </c>
      <c r="B61" s="78" t="s">
        <v>1474</v>
      </c>
      <c r="C61" s="78" t="s">
        <v>1472</v>
      </c>
      <c r="D61" s="68" t="s">
        <v>1477</v>
      </c>
    </row>
    <row r="62" spans="1:4" ht="69" customHeight="1" x14ac:dyDescent="0.25">
      <c r="A62" s="63">
        <v>57</v>
      </c>
      <c r="B62" s="78" t="s">
        <v>1360</v>
      </c>
      <c r="C62" s="78" t="s">
        <v>1361</v>
      </c>
      <c r="D62" s="68" t="s">
        <v>1279</v>
      </c>
    </row>
    <row r="63" spans="1:4" ht="49.9" customHeight="1" x14ac:dyDescent="0.25">
      <c r="A63" s="63">
        <v>58</v>
      </c>
      <c r="B63" s="78" t="s">
        <v>1362</v>
      </c>
      <c r="C63" s="78" t="s">
        <v>1432</v>
      </c>
      <c r="D63" s="68" t="s">
        <v>1279</v>
      </c>
    </row>
    <row r="64" spans="1:4" s="66" customFormat="1" ht="49.9" customHeight="1" x14ac:dyDescent="0.25">
      <c r="A64" s="63">
        <v>59</v>
      </c>
      <c r="B64" s="69" t="s">
        <v>1363</v>
      </c>
      <c r="C64" s="77" t="s">
        <v>1364</v>
      </c>
      <c r="D64" s="67" t="s">
        <v>1279</v>
      </c>
    </row>
    <row r="65" spans="1:4" s="66" customFormat="1" ht="49.9" customHeight="1" x14ac:dyDescent="0.25">
      <c r="A65" s="63">
        <v>60</v>
      </c>
      <c r="B65" s="69" t="s">
        <v>1365</v>
      </c>
      <c r="C65" s="77" t="s">
        <v>1366</v>
      </c>
      <c r="D65" s="67" t="s">
        <v>1279</v>
      </c>
    </row>
    <row r="66" spans="1:4" s="66" customFormat="1" ht="49.9" customHeight="1" x14ac:dyDescent="0.25">
      <c r="A66" s="63">
        <v>61</v>
      </c>
      <c r="B66" s="69" t="s">
        <v>1367</v>
      </c>
      <c r="C66" s="77" t="s">
        <v>1368</v>
      </c>
      <c r="D66" s="67" t="s">
        <v>1279</v>
      </c>
    </row>
    <row r="67" spans="1:4" s="66" customFormat="1" ht="49.9" customHeight="1" x14ac:dyDescent="0.25">
      <c r="A67" s="63">
        <v>62</v>
      </c>
      <c r="B67" s="69" t="s">
        <v>1369</v>
      </c>
      <c r="C67" s="77" t="s">
        <v>1370</v>
      </c>
      <c r="D67" s="67" t="s">
        <v>1279</v>
      </c>
    </row>
    <row r="68" spans="1:4" ht="49.9" customHeight="1" x14ac:dyDescent="0.25">
      <c r="A68" s="63">
        <v>63</v>
      </c>
      <c r="B68" s="77" t="s">
        <v>1371</v>
      </c>
      <c r="C68" s="77" t="s">
        <v>1372</v>
      </c>
      <c r="D68" s="67" t="s">
        <v>1285</v>
      </c>
    </row>
    <row r="69" spans="1:4" ht="49.9" customHeight="1" x14ac:dyDescent="0.25">
      <c r="A69" s="63">
        <v>64</v>
      </c>
      <c r="B69" s="70" t="s">
        <v>1373</v>
      </c>
      <c r="C69" s="77" t="s">
        <v>1374</v>
      </c>
      <c r="D69" s="67" t="s">
        <v>1285</v>
      </c>
    </row>
    <row r="70" spans="1:4" ht="49.9" customHeight="1" x14ac:dyDescent="0.25">
      <c r="A70" s="63">
        <v>65</v>
      </c>
      <c r="B70" s="77" t="s">
        <v>1375</v>
      </c>
      <c r="C70" s="77" t="s">
        <v>1376</v>
      </c>
      <c r="D70" s="67" t="s">
        <v>1285</v>
      </c>
    </row>
    <row r="71" spans="1:4" ht="49.9" customHeight="1" x14ac:dyDescent="0.25">
      <c r="A71" s="63">
        <v>66</v>
      </c>
      <c r="B71" s="77" t="s">
        <v>1377</v>
      </c>
      <c r="C71" s="77" t="s">
        <v>1378</v>
      </c>
      <c r="D71" s="67" t="s">
        <v>1285</v>
      </c>
    </row>
    <row r="72" spans="1:4" ht="49.9" customHeight="1" x14ac:dyDescent="0.25">
      <c r="A72" s="63">
        <v>67</v>
      </c>
      <c r="B72" s="77" t="s">
        <v>1379</v>
      </c>
      <c r="C72" s="77" t="s">
        <v>1380</v>
      </c>
      <c r="D72" s="67" t="s">
        <v>1285</v>
      </c>
    </row>
    <row r="73" spans="1:4" ht="49.9" customHeight="1" x14ac:dyDescent="0.25">
      <c r="A73" s="63">
        <v>68</v>
      </c>
      <c r="B73" s="77" t="s">
        <v>1381</v>
      </c>
      <c r="C73" s="77" t="s">
        <v>1382</v>
      </c>
      <c r="D73" s="67" t="s">
        <v>1285</v>
      </c>
    </row>
    <row r="74" spans="1:4" ht="49.9" customHeight="1" x14ac:dyDescent="0.25">
      <c r="A74" s="63">
        <v>69</v>
      </c>
      <c r="B74" s="77" t="s">
        <v>1383</v>
      </c>
      <c r="C74" s="77" t="s">
        <v>1384</v>
      </c>
      <c r="D74" s="67" t="s">
        <v>1285</v>
      </c>
    </row>
    <row r="75" spans="1:4" ht="49.9" customHeight="1" x14ac:dyDescent="0.25">
      <c r="A75" s="63">
        <v>70</v>
      </c>
      <c r="B75" s="77" t="s">
        <v>1385</v>
      </c>
      <c r="C75" s="77" t="s">
        <v>1386</v>
      </c>
      <c r="D75" s="67" t="s">
        <v>1285</v>
      </c>
    </row>
    <row r="76" spans="1:4" ht="49.9" customHeight="1" x14ac:dyDescent="0.25">
      <c r="A76" s="63">
        <v>71</v>
      </c>
      <c r="B76" s="77" t="s">
        <v>39</v>
      </c>
      <c r="C76" s="77" t="s">
        <v>1387</v>
      </c>
      <c r="D76" s="67" t="s">
        <v>1388</v>
      </c>
    </row>
    <row r="77" spans="1:4" ht="49.9" customHeight="1" x14ac:dyDescent="0.25">
      <c r="A77" s="63">
        <v>72</v>
      </c>
      <c r="B77" s="77" t="s">
        <v>1389</v>
      </c>
      <c r="C77" s="77" t="s">
        <v>1390</v>
      </c>
      <c r="D77" s="67" t="s">
        <v>1388</v>
      </c>
    </row>
    <row r="78" spans="1:4" ht="49.9" customHeight="1" x14ac:dyDescent="0.25">
      <c r="A78" s="63">
        <v>73</v>
      </c>
      <c r="B78" s="77" t="s">
        <v>1391</v>
      </c>
      <c r="C78" s="77" t="s">
        <v>1392</v>
      </c>
      <c r="D78" s="67" t="s">
        <v>1388</v>
      </c>
    </row>
    <row r="79" spans="1:4" ht="49.9" customHeight="1" x14ac:dyDescent="0.25">
      <c r="A79" s="63">
        <v>74</v>
      </c>
      <c r="B79" s="77" t="s">
        <v>1393</v>
      </c>
      <c r="C79" s="77" t="s">
        <v>1394</v>
      </c>
      <c r="D79" s="67" t="s">
        <v>1388</v>
      </c>
    </row>
    <row r="80" spans="1:4" ht="49.9" customHeight="1" x14ac:dyDescent="0.25">
      <c r="A80" s="63">
        <v>75</v>
      </c>
      <c r="B80" s="77" t="s">
        <v>1395</v>
      </c>
      <c r="C80" s="77" t="s">
        <v>1396</v>
      </c>
      <c r="D80" s="67" t="s">
        <v>1388</v>
      </c>
    </row>
    <row r="81" spans="1:5" ht="49.9" customHeight="1" x14ac:dyDescent="0.25">
      <c r="A81" s="63">
        <v>76</v>
      </c>
      <c r="B81" s="486" t="s">
        <v>1397</v>
      </c>
      <c r="C81" s="486" t="s">
        <v>1398</v>
      </c>
      <c r="D81" s="487" t="s">
        <v>1388</v>
      </c>
    </row>
    <row r="82" spans="1:5" ht="75" x14ac:dyDescent="0.25">
      <c r="A82" s="488">
        <v>77</v>
      </c>
      <c r="B82" s="489" t="s">
        <v>1433</v>
      </c>
      <c r="C82" s="489" t="s">
        <v>1399</v>
      </c>
      <c r="D82" s="489" t="s">
        <v>1434</v>
      </c>
    </row>
    <row r="83" spans="1:5" ht="75.75" customHeight="1" x14ac:dyDescent="0.25">
      <c r="A83" s="488">
        <v>78</v>
      </c>
      <c r="B83" s="489" t="s">
        <v>1433</v>
      </c>
      <c r="C83" s="489" t="s">
        <v>1400</v>
      </c>
      <c r="D83" s="489" t="s">
        <v>1435</v>
      </c>
    </row>
    <row r="84" spans="1:5" ht="75" x14ac:dyDescent="0.25">
      <c r="A84" s="488">
        <v>79</v>
      </c>
      <c r="B84" s="489" t="s">
        <v>1433</v>
      </c>
      <c r="C84" s="489" t="s">
        <v>1401</v>
      </c>
      <c r="D84" s="489" t="s">
        <v>1436</v>
      </c>
    </row>
    <row r="85" spans="1:5" ht="75.75" customHeight="1" x14ac:dyDescent="0.25">
      <c r="A85" s="488">
        <v>80</v>
      </c>
      <c r="B85" s="489" t="s">
        <v>1433</v>
      </c>
      <c r="C85" s="489" t="s">
        <v>1402</v>
      </c>
      <c r="D85" s="489" t="s">
        <v>1437</v>
      </c>
    </row>
    <row r="86" spans="1:5" ht="75" x14ac:dyDescent="0.25">
      <c r="A86" s="488">
        <v>81</v>
      </c>
      <c r="B86" s="489" t="s">
        <v>1433</v>
      </c>
      <c r="C86" s="489" t="s">
        <v>1403</v>
      </c>
      <c r="D86" s="489" t="s">
        <v>1438</v>
      </c>
    </row>
    <row r="87" spans="1:5" ht="75.75" customHeight="1" x14ac:dyDescent="0.25">
      <c r="A87" s="488">
        <v>82</v>
      </c>
      <c r="B87" s="489" t="s">
        <v>1433</v>
      </c>
      <c r="C87" s="489" t="s">
        <v>1404</v>
      </c>
      <c r="D87" s="489" t="s">
        <v>1439</v>
      </c>
    </row>
    <row r="88" spans="1:5" ht="75" x14ac:dyDescent="0.25">
      <c r="A88" s="488">
        <v>83</v>
      </c>
      <c r="B88" s="489" t="s">
        <v>1433</v>
      </c>
      <c r="C88" s="489" t="s">
        <v>1405</v>
      </c>
      <c r="D88" s="489" t="s">
        <v>1440</v>
      </c>
    </row>
    <row r="89" spans="1:5" ht="75.75" customHeight="1" x14ac:dyDescent="0.25">
      <c r="A89" s="488">
        <v>84</v>
      </c>
      <c r="B89" s="489" t="s">
        <v>1433</v>
      </c>
      <c r="C89" s="489" t="s">
        <v>1406</v>
      </c>
      <c r="D89" s="489" t="s">
        <v>1441</v>
      </c>
    </row>
    <row r="90" spans="1:5" ht="75.75" customHeight="1" x14ac:dyDescent="0.25">
      <c r="A90" s="488">
        <v>85</v>
      </c>
      <c r="B90" s="489" t="s">
        <v>1433</v>
      </c>
      <c r="C90" s="489" t="s">
        <v>1407</v>
      </c>
      <c r="D90" s="489" t="s">
        <v>1442</v>
      </c>
      <c r="E90" s="83"/>
    </row>
    <row r="91" spans="1:5" ht="75.75" customHeight="1" x14ac:dyDescent="0.25">
      <c r="A91" s="488">
        <v>86</v>
      </c>
      <c r="B91" s="489" t="s">
        <v>1433</v>
      </c>
      <c r="C91" s="489" t="s">
        <v>1408</v>
      </c>
      <c r="D91" s="489" t="s">
        <v>1443</v>
      </c>
      <c r="E91" s="83"/>
    </row>
  </sheetData>
  <sheetProtection algorithmName="SHA-512" hashValue="muE6bDuUUgxhBQ38rOWEkNvN9NRkS67T0DqgecbG6/II1jZaktV7ZgvMlWdQ1sbMDdzsBwUj24nDCG+pffthRQ==" saltValue="RxVwv6ScAgyyhmrQ3TemBA==" spinCount="100000" sheet="1" objects="1" scenarios="1"/>
  <autoFilter ref="A2:D91"/>
  <mergeCells count="2">
    <mergeCell ref="B1:D1"/>
    <mergeCell ref="B6:D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K173"/>
  <sheetViews>
    <sheetView zoomScale="80" zoomScaleNormal="80" workbookViewId="0">
      <pane ySplit="5" topLeftCell="A6" activePane="bottomLeft" state="frozen"/>
      <selection pane="bottomLeft" activeCell="A111" sqref="A111"/>
    </sheetView>
  </sheetViews>
  <sheetFormatPr baseColWidth="10" defaultRowHeight="15" x14ac:dyDescent="0.25"/>
  <cols>
    <col min="1" max="11" width="19.7109375" style="85" customWidth="1"/>
    <col min="12" max="16384" width="11.42578125" style="85"/>
  </cols>
  <sheetData>
    <row r="1" spans="1:11" ht="27" thickBot="1" x14ac:dyDescent="0.45">
      <c r="A1" s="526" t="s">
        <v>1032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</row>
    <row r="2" spans="1:11" s="86" customFormat="1" ht="30" customHeight="1" x14ac:dyDescent="0.25">
      <c r="A2" s="527" t="s">
        <v>7</v>
      </c>
      <c r="B2" s="530" t="s">
        <v>9</v>
      </c>
      <c r="C2" s="531"/>
      <c r="D2" s="531"/>
      <c r="E2" s="531"/>
      <c r="F2" s="531"/>
      <c r="G2" s="531"/>
      <c r="H2" s="532" t="s">
        <v>17</v>
      </c>
      <c r="I2" s="533"/>
      <c r="J2" s="533"/>
      <c r="K2" s="534"/>
    </row>
    <row r="3" spans="1:11" s="86" customFormat="1" ht="30" customHeight="1" x14ac:dyDescent="0.25">
      <c r="A3" s="528"/>
      <c r="B3" s="538" t="s">
        <v>8</v>
      </c>
      <c r="C3" s="539"/>
      <c r="D3" s="540" t="s">
        <v>4</v>
      </c>
      <c r="E3" s="540" t="s">
        <v>16</v>
      </c>
      <c r="F3" s="540" t="s">
        <v>3</v>
      </c>
      <c r="G3" s="542" t="s">
        <v>2</v>
      </c>
      <c r="H3" s="535"/>
      <c r="I3" s="536"/>
      <c r="J3" s="536"/>
      <c r="K3" s="537"/>
    </row>
    <row r="4" spans="1:11" s="86" customFormat="1" ht="30" customHeight="1" thickBot="1" x14ac:dyDescent="0.3">
      <c r="A4" s="529"/>
      <c r="B4" s="87" t="s">
        <v>6</v>
      </c>
      <c r="C4" s="88" t="s">
        <v>5</v>
      </c>
      <c r="D4" s="541"/>
      <c r="E4" s="541"/>
      <c r="F4" s="541"/>
      <c r="G4" s="543"/>
      <c r="H4" s="89" t="s">
        <v>11</v>
      </c>
      <c r="I4" s="90" t="s">
        <v>12</v>
      </c>
      <c r="J4" s="91" t="s">
        <v>1</v>
      </c>
      <c r="K4" s="92" t="s">
        <v>109</v>
      </c>
    </row>
    <row r="5" spans="1:11" s="86" customFormat="1" ht="30" customHeight="1" x14ac:dyDescent="0.25">
      <c r="A5" s="93" t="s">
        <v>42</v>
      </c>
      <c r="B5" s="94" t="s">
        <v>43</v>
      </c>
      <c r="C5" s="95" t="s">
        <v>44</v>
      </c>
      <c r="D5" s="96" t="s">
        <v>45</v>
      </c>
      <c r="E5" s="97" t="s">
        <v>46</v>
      </c>
      <c r="F5" s="96" t="s">
        <v>47</v>
      </c>
      <c r="G5" s="98" t="s">
        <v>48</v>
      </c>
      <c r="H5" s="99" t="s">
        <v>49</v>
      </c>
      <c r="I5" s="97" t="s">
        <v>50</v>
      </c>
      <c r="J5" s="100" t="s">
        <v>51</v>
      </c>
      <c r="K5" s="101" t="s">
        <v>90</v>
      </c>
    </row>
    <row r="6" spans="1:11" s="103" customFormat="1" ht="24.95" customHeight="1" x14ac:dyDescent="0.25">
      <c r="A6" s="102" t="s">
        <v>617</v>
      </c>
      <c r="B6" s="102" t="s">
        <v>624</v>
      </c>
      <c r="C6" s="102" t="s">
        <v>625</v>
      </c>
      <c r="D6" s="102" t="s">
        <v>626</v>
      </c>
      <c r="E6" s="102" t="s">
        <v>627</v>
      </c>
      <c r="F6" s="102" t="s">
        <v>628</v>
      </c>
      <c r="G6" s="102" t="s">
        <v>629</v>
      </c>
      <c r="H6" s="102" t="s">
        <v>630</v>
      </c>
      <c r="I6" s="102" t="s">
        <v>631</v>
      </c>
      <c r="J6" s="102" t="s">
        <v>632</v>
      </c>
      <c r="K6" s="102" t="s">
        <v>633</v>
      </c>
    </row>
    <row r="7" spans="1:11" s="103" customFormat="1" ht="24.95" customHeight="1" x14ac:dyDescent="0.25">
      <c r="A7" s="104" t="str">
        <f>IF(CREDITHAB!C$11&gt;=CREDITHAB!C$12,"OK","KO")</f>
        <v>OK</v>
      </c>
      <c r="B7" s="104" t="str">
        <f>IF(CREDITHAB!D$11&gt;=CREDITHAB!D$12,"OK","KO")</f>
        <v>OK</v>
      </c>
      <c r="C7" s="104" t="str">
        <f>IF(CREDITHAB!E$11&gt;=CREDITHAB!E$12,"OK","KO")</f>
        <v>OK</v>
      </c>
      <c r="D7" s="104" t="str">
        <f>IF(CREDITHAB!F$11&gt;=CREDITHAB!F$12,"OK","KO")</f>
        <v>OK</v>
      </c>
      <c r="E7" s="104" t="str">
        <f>IF(CREDITHAB!G$11&gt;=CREDITHAB!G$12,"OK","KO")</f>
        <v>OK</v>
      </c>
      <c r="F7" s="104" t="str">
        <f>IF(CREDITHAB!H$11&gt;=CREDITHAB!H$12,"OK","KO")</f>
        <v>OK</v>
      </c>
      <c r="G7" s="104" t="str">
        <f>IF(CREDITHAB!I$11&gt;=CREDITHAB!I$12,"OK","KO")</f>
        <v>OK</v>
      </c>
      <c r="H7" s="104" t="str">
        <f>IF(CREDITHAB!J$11&gt;=CREDITHAB!J$12,"OK","KO")</f>
        <v>OK</v>
      </c>
      <c r="I7" s="104" t="str">
        <f>IF(CREDITHAB!K$11&gt;=CREDITHAB!K$12,"OK","KO")</f>
        <v>OK</v>
      </c>
      <c r="J7" s="104" t="str">
        <f>IF(CREDITHAB!L$11&gt;=CREDITHAB!L$12,"OK","KO")</f>
        <v>OK</v>
      </c>
      <c r="K7" s="104" t="str">
        <f>IF(CREDITHAB!M$11&gt;=CREDITHAB!M$12,"OK","KO")</f>
        <v>OK</v>
      </c>
    </row>
    <row r="8" spans="1:11" s="103" customFormat="1" ht="24.95" customHeight="1" x14ac:dyDescent="0.25">
      <c r="A8" s="102" t="s">
        <v>618</v>
      </c>
      <c r="B8" s="105"/>
      <c r="C8" s="105"/>
      <c r="D8" s="105"/>
      <c r="E8" s="105"/>
      <c r="F8" s="105"/>
      <c r="G8" s="105"/>
      <c r="H8" s="102" t="s">
        <v>634</v>
      </c>
      <c r="I8" s="102" t="s">
        <v>635</v>
      </c>
      <c r="J8" s="102" t="s">
        <v>636</v>
      </c>
      <c r="K8" s="102" t="s">
        <v>637</v>
      </c>
    </row>
    <row r="9" spans="1:11" s="103" customFormat="1" ht="24.95" customHeight="1" x14ac:dyDescent="0.25">
      <c r="A9" s="104" t="str">
        <f>IF(CREDITHAB!$C$11&gt;=CREDITHAB!$C$13,"OK","KO")</f>
        <v>OK</v>
      </c>
      <c r="B9" s="106"/>
      <c r="C9" s="106"/>
      <c r="D9" s="106"/>
      <c r="E9" s="106"/>
      <c r="F9" s="106"/>
      <c r="G9" s="106"/>
      <c r="H9" s="104" t="str">
        <f>IF(CREDITHAB!J$11&gt;=CREDITHAB!J$13,"OK","KO")</f>
        <v>OK</v>
      </c>
      <c r="I9" s="104" t="str">
        <f>IF(CREDITHAB!K$11&gt;=CREDITHAB!K$13,"OK","KO")</f>
        <v>OK</v>
      </c>
      <c r="J9" s="104" t="str">
        <f>IF(CREDITHAB!L$11&gt;=CREDITHAB!L$13,"OK","KO")</f>
        <v>OK</v>
      </c>
      <c r="K9" s="104" t="str">
        <f>IF(CREDITHAB!M$11&gt;=CREDITHAB!M$13,"OK","KO")</f>
        <v>OK</v>
      </c>
    </row>
    <row r="10" spans="1:11" s="103" customFormat="1" ht="24.95" customHeight="1" x14ac:dyDescent="0.25">
      <c r="A10" s="102" t="s">
        <v>619</v>
      </c>
      <c r="B10" s="107"/>
      <c r="C10" s="107"/>
      <c r="D10" s="107"/>
      <c r="E10" s="107"/>
      <c r="F10" s="107"/>
      <c r="G10" s="107"/>
      <c r="H10" s="107"/>
      <c r="I10" s="108"/>
      <c r="J10" s="108"/>
      <c r="K10" s="108"/>
    </row>
    <row r="11" spans="1:11" s="103" customFormat="1" ht="24.95" customHeight="1" x14ac:dyDescent="0.25">
      <c r="A11" s="104" t="str">
        <f>IF(CREDITHAB!$C$11&gt;=CREDITHAB!$C$14,"OK","KO")</f>
        <v>OK</v>
      </c>
      <c r="B11" s="107"/>
      <c r="C11" s="107"/>
      <c r="D11" s="107"/>
      <c r="E11" s="107"/>
      <c r="F11" s="107"/>
      <c r="G11" s="107"/>
      <c r="H11" s="107"/>
      <c r="I11" s="108"/>
      <c r="J11" s="108"/>
      <c r="K11" s="108"/>
    </row>
    <row r="12" spans="1:11" s="103" customFormat="1" ht="24.95" customHeight="1" x14ac:dyDescent="0.25">
      <c r="A12" s="109" t="s">
        <v>620</v>
      </c>
      <c r="B12" s="109" t="s">
        <v>638</v>
      </c>
      <c r="C12" s="109" t="s">
        <v>639</v>
      </c>
      <c r="D12" s="109" t="s">
        <v>640</v>
      </c>
      <c r="E12" s="109" t="s">
        <v>641</v>
      </c>
      <c r="F12" s="109" t="s">
        <v>642</v>
      </c>
      <c r="G12" s="109" t="s">
        <v>643</v>
      </c>
      <c r="H12" s="109" t="s">
        <v>644</v>
      </c>
      <c r="I12" s="109" t="s">
        <v>645</v>
      </c>
      <c r="J12" s="109" t="s">
        <v>646</v>
      </c>
      <c r="K12" s="109" t="s">
        <v>647</v>
      </c>
    </row>
    <row r="13" spans="1:11" s="103" customFormat="1" ht="24.95" customHeight="1" x14ac:dyDescent="0.25">
      <c r="A13" s="104" t="str">
        <f>IF(AND(CREDITHAB!C$11-0.5&lt;=CREDITHAB!C$19+CREDITHAB!C$22+CREDITHAB!C$23,CREDITHAB!C$11+0.5&gt;=CREDITHAB!C$19+CREDITHAB!C$22+CREDITHAB!C$23),"OK","KO")</f>
        <v>OK</v>
      </c>
      <c r="B13" s="104" t="str">
        <f>IF(AND(CREDITHAB!D$11-0.5&lt;=CREDITHAB!D$19+CREDITHAB!D$22+CREDITHAB!D$23,CREDITHAB!D$11+0.5&gt;=CREDITHAB!D$19+CREDITHAB!D$22+CREDITHAB!D$23),"OK","KO")</f>
        <v>OK</v>
      </c>
      <c r="C13" s="104" t="str">
        <f>IF(AND(CREDITHAB!E$11-0.5&lt;=CREDITHAB!E$19+CREDITHAB!E$22+CREDITHAB!E$23,CREDITHAB!E$11+0.5&gt;=CREDITHAB!E$19+CREDITHAB!E$22+CREDITHAB!E$23),"OK","KO")</f>
        <v>OK</v>
      </c>
      <c r="D13" s="104" t="str">
        <f>IF(AND(CREDITHAB!F$11-0.5&lt;=CREDITHAB!F$19+CREDITHAB!F$22+CREDITHAB!F$23,CREDITHAB!F$11+0.5&gt;=CREDITHAB!F$19+CREDITHAB!F$22+CREDITHAB!F$23),"OK","KO")</f>
        <v>OK</v>
      </c>
      <c r="E13" s="104" t="str">
        <f>IF(AND(CREDITHAB!G$11-0.5&lt;=CREDITHAB!G$19+CREDITHAB!G$22+CREDITHAB!G$23,CREDITHAB!G$11+0.5&gt;=CREDITHAB!G$19+CREDITHAB!G$22+CREDITHAB!G$23),"OK","KO")</f>
        <v>OK</v>
      </c>
      <c r="F13" s="104" t="str">
        <f>IF(AND(CREDITHAB!H$11-0.5&lt;=CREDITHAB!H$19+CREDITHAB!H$22+CREDITHAB!H$23,CREDITHAB!H$11+0.5&gt;=CREDITHAB!H$19+CREDITHAB!H$22+CREDITHAB!H$23),"OK","KO")</f>
        <v>OK</v>
      </c>
      <c r="G13" s="104" t="str">
        <f>IF(AND(CREDITHAB!I$11-0.5&lt;=CREDITHAB!I$19+CREDITHAB!I$22+CREDITHAB!I$23,CREDITHAB!I$11+0.5&gt;=CREDITHAB!I$19+CREDITHAB!I$22+CREDITHAB!I$23),"OK","KO")</f>
        <v>OK</v>
      </c>
      <c r="H13" s="104" t="str">
        <f>IF(AND(CREDITHAB!J$11-0.5&lt;=CREDITHAB!J$19+CREDITHAB!J$22+CREDITHAB!J$23,CREDITHAB!J$11+0.5&gt;=CREDITHAB!J$19+CREDITHAB!J$22+CREDITHAB!J$23),"OK","KO")</f>
        <v>OK</v>
      </c>
      <c r="I13" s="104" t="str">
        <f>IF(AND(CREDITHAB!K$11-0.5&lt;=CREDITHAB!K$19+CREDITHAB!K$22+CREDITHAB!K$23,CREDITHAB!K$11+0.5&gt;=CREDITHAB!K$19+CREDITHAB!K$22+CREDITHAB!K$23),"OK","KO")</f>
        <v>OK</v>
      </c>
      <c r="J13" s="104" t="str">
        <f>IF(AND(CREDITHAB!L$11-0.5&lt;=CREDITHAB!L$19+CREDITHAB!L$22+CREDITHAB!L$23,CREDITHAB!L$11+0.5&gt;=CREDITHAB!L$19+CREDITHAB!L$22+CREDITHAB!L$23),"OK","KO")</f>
        <v>OK</v>
      </c>
      <c r="K13" s="104" t="str">
        <f>IF(AND(CREDITHAB!M$11-0.5&lt;=CREDITHAB!M$19+CREDITHAB!M$22+CREDITHAB!M$23,CREDITHAB!M$11+0.5&gt;=CREDITHAB!M$19+CREDITHAB!M$22+CREDITHAB!M$23),"OK","KO")</f>
        <v>OK</v>
      </c>
    </row>
    <row r="14" spans="1:11" s="103" customFormat="1" ht="24.95" customHeight="1" x14ac:dyDescent="0.25">
      <c r="A14" s="109" t="s">
        <v>621</v>
      </c>
      <c r="B14" s="109" t="s">
        <v>648</v>
      </c>
      <c r="C14" s="109" t="s">
        <v>650</v>
      </c>
      <c r="D14" s="109" t="s">
        <v>651</v>
      </c>
      <c r="E14" s="109" t="s">
        <v>652</v>
      </c>
      <c r="F14" s="109" t="s">
        <v>653</v>
      </c>
      <c r="G14" s="109" t="s">
        <v>654</v>
      </c>
      <c r="H14" s="109" t="s">
        <v>655</v>
      </c>
      <c r="I14" s="109" t="s">
        <v>656</v>
      </c>
      <c r="J14" s="109" t="s">
        <v>657</v>
      </c>
      <c r="K14" s="109" t="s">
        <v>658</v>
      </c>
    </row>
    <row r="15" spans="1:11" s="103" customFormat="1" ht="24.95" customHeight="1" x14ac:dyDescent="0.25">
      <c r="A15" s="104" t="str">
        <f>IF(AND(CREDITHAB!C$11-0.5&lt;=CREDITHAB!C$32+CREDITHAB!C$33+CREDITHAB!C$37,CREDITHAB!C$11+0.5&gt;=CREDITHAB!C$32+CREDITHAB!C$33+CREDITHAB!C$37),"OK","KO")</f>
        <v>OK</v>
      </c>
      <c r="B15" s="104" t="str">
        <f>IF(AND(CREDITHAB!D$11-0.5&lt;=CREDITHAB!D$32+CREDITHAB!D$33+CREDITHAB!D$37,CREDITHAB!D$11+0.5&gt;=CREDITHAB!D$32+CREDITHAB!D$33+CREDITHAB!D$37),"OK","KO")</f>
        <v>OK</v>
      </c>
      <c r="C15" s="104" t="str">
        <f>IF(AND(CREDITHAB!E$11-0.5&lt;=CREDITHAB!E$32+CREDITHAB!E$33+CREDITHAB!E$37,CREDITHAB!E$11+0.5&gt;=CREDITHAB!E$32+CREDITHAB!E$33+CREDITHAB!E$37),"OK","KO")</f>
        <v>OK</v>
      </c>
      <c r="D15" s="104" t="str">
        <f>IF(AND(CREDITHAB!F$11-0.5&lt;=CREDITHAB!F$32+CREDITHAB!F$33+CREDITHAB!F$37,CREDITHAB!F$11+0.5&gt;=CREDITHAB!F$32+CREDITHAB!F$33+CREDITHAB!F$37),"OK","KO")</f>
        <v>OK</v>
      </c>
      <c r="E15" s="104" t="str">
        <f>IF(AND(CREDITHAB!G$11-0.5&lt;=CREDITHAB!G$32+CREDITHAB!G$33+CREDITHAB!G$37,CREDITHAB!G$11+0.5&gt;=CREDITHAB!G$32+CREDITHAB!G$33+CREDITHAB!G$37),"OK","KO")</f>
        <v>OK</v>
      </c>
      <c r="F15" s="104" t="str">
        <f>IF(AND(CREDITHAB!H$11-0.5&lt;=CREDITHAB!H$32+CREDITHAB!H$33+CREDITHAB!H$37,CREDITHAB!H$11+0.5&gt;=CREDITHAB!H$32+CREDITHAB!H$33+CREDITHAB!H$37),"OK","KO")</f>
        <v>OK</v>
      </c>
      <c r="G15" s="104" t="str">
        <f>IF(AND(CREDITHAB!I$11-0.5&lt;=CREDITHAB!I$32+CREDITHAB!I$33+CREDITHAB!I$37,CREDITHAB!I$11+0.5&gt;=CREDITHAB!I$32+CREDITHAB!I$33+CREDITHAB!I$37),"OK","KO")</f>
        <v>OK</v>
      </c>
      <c r="H15" s="104" t="str">
        <f>IF(AND(CREDITHAB!J$11-0.5&lt;=CREDITHAB!J$32+CREDITHAB!J$33+CREDITHAB!J$37,CREDITHAB!J$11+0.5&gt;=CREDITHAB!J$32+CREDITHAB!J$33+CREDITHAB!J$37),"OK","KO")</f>
        <v>OK</v>
      </c>
      <c r="I15" s="104" t="str">
        <f>IF(AND(CREDITHAB!K$11-0.5&lt;=CREDITHAB!K$32+CREDITHAB!K$33+CREDITHAB!K$37,CREDITHAB!K$11+0.5&gt;=CREDITHAB!K$32+CREDITHAB!K$33+CREDITHAB!K$37),"OK","KO")</f>
        <v>OK</v>
      </c>
      <c r="J15" s="104" t="str">
        <f>IF(AND(CREDITHAB!L$11-0.5&lt;=CREDITHAB!L$32+CREDITHAB!L$33+CREDITHAB!L$37,CREDITHAB!L$11+0.5&gt;=CREDITHAB!L$32+CREDITHAB!L$33+CREDITHAB!L$37),"OK","KO")</f>
        <v>OK</v>
      </c>
      <c r="K15" s="104" t="str">
        <f>IF(AND(CREDITHAB!M$11-0.5&lt;=CREDITHAB!M$32+CREDITHAB!M$33+CREDITHAB!M$37,CREDITHAB!M$11+0.5&gt;=CREDITHAB!M$32+CREDITHAB!M$33+CREDITHAB!M$37),"OK","KO")</f>
        <v>OK</v>
      </c>
    </row>
    <row r="16" spans="1:11" s="103" customFormat="1" ht="24.95" customHeight="1" x14ac:dyDescent="0.25">
      <c r="A16" s="109" t="s">
        <v>622</v>
      </c>
      <c r="B16" s="109" t="s">
        <v>649</v>
      </c>
      <c r="C16" s="109" t="s">
        <v>659</v>
      </c>
      <c r="D16" s="109" t="s">
        <v>660</v>
      </c>
      <c r="E16" s="109" t="s">
        <v>661</v>
      </c>
      <c r="F16" s="109" t="s">
        <v>662</v>
      </c>
      <c r="G16" s="109" t="s">
        <v>663</v>
      </c>
      <c r="H16" s="109" t="s">
        <v>664</v>
      </c>
      <c r="I16" s="109" t="s">
        <v>665</v>
      </c>
      <c r="J16" s="109" t="s">
        <v>666</v>
      </c>
      <c r="K16" s="109" t="s">
        <v>667</v>
      </c>
    </row>
    <row r="17" spans="1:11" s="103" customFormat="1" ht="24.95" customHeight="1" x14ac:dyDescent="0.25">
      <c r="A17" s="104" t="str">
        <f>IF(AND(CREDITHAB!C11-0.5&lt;=CREDITHAB!C$39+CREDITHAB!C$40+CREDITHAB!C$42,CREDITHAB!C11+0.5&gt;=CREDITHAB!C$39+CREDITHAB!C$40+CREDITHAB!C$42),"OK","KO")</f>
        <v>OK</v>
      </c>
      <c r="B17" s="104" t="str">
        <f>IF(AND(CREDITHAB!D11-0.5&lt;=CREDITHAB!D$39+CREDITHAB!D$40+CREDITHAB!D$42,CREDITHAB!D11+0.5&gt;=CREDITHAB!D$39+CREDITHAB!D$40+CREDITHAB!D$42),"OK","KO")</f>
        <v>OK</v>
      </c>
      <c r="C17" s="104" t="str">
        <f>IF(AND(CREDITHAB!E11-0.5&lt;=CREDITHAB!E$39+CREDITHAB!E$40+CREDITHAB!E$42,CREDITHAB!E11+0.5&gt;=CREDITHAB!E$39+CREDITHAB!E$40+CREDITHAB!E$42),"OK","KO")</f>
        <v>OK</v>
      </c>
      <c r="D17" s="104" t="str">
        <f>IF(AND(CREDITHAB!F11-0.5&lt;=CREDITHAB!F$39+CREDITHAB!F$40+CREDITHAB!F$42,CREDITHAB!F11+0.5&gt;=CREDITHAB!F$39+CREDITHAB!F$40+CREDITHAB!F$42),"OK","KO")</f>
        <v>OK</v>
      </c>
      <c r="E17" s="104" t="str">
        <f>IF(AND(CREDITHAB!G11-0.5&lt;=CREDITHAB!G$39+CREDITHAB!G$40+CREDITHAB!G$42,CREDITHAB!G11+0.5&gt;=CREDITHAB!G$39+CREDITHAB!G$40+CREDITHAB!G$42),"OK","KO")</f>
        <v>OK</v>
      </c>
      <c r="F17" s="104" t="str">
        <f>IF(AND(CREDITHAB!H11-0.5&lt;=CREDITHAB!H$39+CREDITHAB!H$40+CREDITHAB!H$42,CREDITHAB!H11+0.5&gt;=CREDITHAB!H$39+CREDITHAB!H$40+CREDITHAB!H$42),"OK","KO")</f>
        <v>OK</v>
      </c>
      <c r="G17" s="104" t="str">
        <f>IF(AND(CREDITHAB!I11-0.5&lt;=CREDITHAB!I$39+CREDITHAB!I$40+CREDITHAB!I$42,CREDITHAB!I11+0.5&gt;=CREDITHAB!I$39+CREDITHAB!I$40+CREDITHAB!I$42),"OK","KO")</f>
        <v>OK</v>
      </c>
      <c r="H17" s="104" t="str">
        <f>IF(AND(CREDITHAB!J11-0.5&lt;=CREDITHAB!J$39+CREDITHAB!J$40+CREDITHAB!J$42,CREDITHAB!J11+0.5&gt;=CREDITHAB!J$39+CREDITHAB!J$40+CREDITHAB!J$42),"OK","KO")</f>
        <v>OK</v>
      </c>
      <c r="I17" s="104" t="str">
        <f>IF(AND(CREDITHAB!K11-0.5&lt;=CREDITHAB!K$39+CREDITHAB!K$40+CREDITHAB!K$42,CREDITHAB!K11+0.5&gt;=CREDITHAB!K$39+CREDITHAB!K$40+CREDITHAB!K$42),"OK","KO")</f>
        <v>OK</v>
      </c>
      <c r="J17" s="104" t="str">
        <f>IF(AND(CREDITHAB!L11-0.5&lt;=CREDITHAB!L$39+CREDITHAB!L$40+CREDITHAB!L$42,CREDITHAB!L11+0.5&gt;=CREDITHAB!L$39+CREDITHAB!L$40+CREDITHAB!L$42),"OK","KO")</f>
        <v>OK</v>
      </c>
      <c r="K17" s="104" t="str">
        <f>IF(AND(CREDITHAB!M11-0.5&lt;=CREDITHAB!M$39+CREDITHAB!M$40+CREDITHAB!M$42,CREDITHAB!M11+0.5&gt;=CREDITHAB!M$39+CREDITHAB!M$40+CREDITHAB!M$42),"OK","KO")</f>
        <v>OK</v>
      </c>
    </row>
    <row r="18" spans="1:11" s="103" customFormat="1" ht="24.95" customHeight="1" x14ac:dyDescent="0.25">
      <c r="A18" s="109" t="s">
        <v>623</v>
      </c>
      <c r="B18" s="110"/>
      <c r="C18" s="106"/>
      <c r="D18" s="106"/>
      <c r="E18" s="106"/>
      <c r="F18" s="106"/>
      <c r="G18" s="106"/>
      <c r="H18" s="111"/>
      <c r="I18" s="112"/>
      <c r="J18" s="112"/>
      <c r="K18" s="113"/>
    </row>
    <row r="19" spans="1:11" s="103" customFormat="1" ht="24.95" customHeight="1" x14ac:dyDescent="0.25">
      <c r="A19" s="104" t="str">
        <f>IF(CREDITHAB!$C$14&gt;=CREDITHAB!$C$15+CREDITHAB!$C$16+CREDITHAB!$C$17,"OK","KO")</f>
        <v>OK</v>
      </c>
      <c r="B19" s="114"/>
      <c r="C19" s="114"/>
      <c r="D19" s="114"/>
      <c r="E19" s="114"/>
      <c r="F19" s="114"/>
      <c r="G19" s="115"/>
      <c r="H19" s="111"/>
      <c r="I19" s="112"/>
      <c r="J19" s="112"/>
      <c r="K19" s="113"/>
    </row>
    <row r="20" spans="1:11" s="103" customFormat="1" ht="24.95" customHeight="1" x14ac:dyDescent="0.25">
      <c r="A20" s="109" t="s">
        <v>668</v>
      </c>
      <c r="B20" s="109" t="s">
        <v>669</v>
      </c>
      <c r="C20" s="109" t="s">
        <v>670</v>
      </c>
      <c r="D20" s="109" t="s">
        <v>671</v>
      </c>
      <c r="E20" s="109" t="s">
        <v>672</v>
      </c>
      <c r="F20" s="109" t="s">
        <v>673</v>
      </c>
      <c r="G20" s="109" t="s">
        <v>674</v>
      </c>
      <c r="H20" s="109" t="s">
        <v>675</v>
      </c>
      <c r="I20" s="109" t="s">
        <v>676</v>
      </c>
      <c r="J20" s="109" t="s">
        <v>677</v>
      </c>
      <c r="K20" s="109" t="s">
        <v>678</v>
      </c>
    </row>
    <row r="21" spans="1:11" s="103" customFormat="1" ht="24.95" customHeight="1" x14ac:dyDescent="0.25">
      <c r="A21" s="104" t="str">
        <f>IF(AND(CREDITHAB!C$19+CREDITHAB!C$22-0.5&lt;=SUM(CREDITHAB!C$46:C$51),CREDITHAB!C$19+CREDITHAB!C$22+0.5&gt;=SUM(CREDITHAB!C$46:C$51)),"OK","KO")</f>
        <v>OK</v>
      </c>
      <c r="B21" s="104" t="str">
        <f>IF(AND(CREDITHAB!D$19+CREDITHAB!D$22-0.5&lt;=SUM(CREDITHAB!D$46:D$51),CREDITHAB!D$19+CREDITHAB!D$22+0.5&gt;=SUM(CREDITHAB!D$46:D$51)),"OK","KO")</f>
        <v>OK</v>
      </c>
      <c r="C21" s="104" t="str">
        <f>IF(AND(CREDITHAB!E$19+CREDITHAB!E$22-0.5&lt;=SUM(CREDITHAB!E$46:E$51),CREDITHAB!E$19+CREDITHAB!E$22+0.5&gt;=SUM(CREDITHAB!E$46:E$51)),"OK","KO")</f>
        <v>OK</v>
      </c>
      <c r="D21" s="104" t="str">
        <f>IF(AND(CREDITHAB!F$19+CREDITHAB!F$22-0.5&lt;=SUM(CREDITHAB!F$46:F$51),CREDITHAB!F$19+CREDITHAB!F$22+0.5&gt;=SUM(CREDITHAB!F$46:F$51)),"OK","KO")</f>
        <v>OK</v>
      </c>
      <c r="E21" s="104" t="str">
        <f>IF(AND(CREDITHAB!G$19+CREDITHAB!G$22-0.5&lt;=SUM(CREDITHAB!G$46:G$51),CREDITHAB!G$19+CREDITHAB!G$22+0.5&gt;=SUM(CREDITHAB!G$46:G$51)),"OK","KO")</f>
        <v>OK</v>
      </c>
      <c r="F21" s="104" t="str">
        <f>IF(AND(CREDITHAB!H$19+CREDITHAB!H$22-0.5&lt;=SUM(CREDITHAB!H$46:H$51),CREDITHAB!H$19+CREDITHAB!H$22+0.5&gt;=SUM(CREDITHAB!H$46:H$51)),"OK","KO")</f>
        <v>OK</v>
      </c>
      <c r="G21" s="104" t="str">
        <f>IF(AND(CREDITHAB!I$19+CREDITHAB!I$22-0.5&lt;=SUM(CREDITHAB!I$46:I$51),CREDITHAB!I$19+CREDITHAB!I$22+0.5&gt;=SUM(CREDITHAB!I$46:I$51)),"OK","KO")</f>
        <v>OK</v>
      </c>
      <c r="H21" s="104" t="str">
        <f>IF(AND(CREDITHAB!J$19+CREDITHAB!J$22-0.5&lt;=SUM(CREDITHAB!J$46:J$51),CREDITHAB!J$19+CREDITHAB!J$22+0.5&gt;=SUM(CREDITHAB!J$46:J$51)),"OK","KO")</f>
        <v>OK</v>
      </c>
      <c r="I21" s="104" t="str">
        <f>IF(AND(CREDITHAB!K$19+CREDITHAB!K$22-0.5&lt;=SUM(CREDITHAB!K$46:K$51),CREDITHAB!K$19+CREDITHAB!K$22+0.5&gt;=SUM(CREDITHAB!K$46:K$51)),"OK","KO")</f>
        <v>OK</v>
      </c>
      <c r="J21" s="104" t="str">
        <f>IF(AND(CREDITHAB!L$19+CREDITHAB!L$22-0.5&lt;=SUM(CREDITHAB!L$46:L$51),CREDITHAB!L$19+CREDITHAB!L$22+0.5&gt;=SUM(CREDITHAB!L$46:L$51)),"OK","KO")</f>
        <v>OK</v>
      </c>
      <c r="K21" s="104" t="str">
        <f>IF(AND(CREDITHAB!M$19+CREDITHAB!M$22-0.5&lt;=SUM(CREDITHAB!M$46:M$51),CREDITHAB!M$19+CREDITHAB!M$22+0.5&gt;=SUM(CREDITHAB!M$46:M$51)),"OK","KO")</f>
        <v>OK</v>
      </c>
    </row>
    <row r="22" spans="1:11" s="103" customFormat="1" ht="24.95" customHeight="1" x14ac:dyDescent="0.25">
      <c r="A22" s="109" t="s">
        <v>680</v>
      </c>
      <c r="B22" s="109" t="s">
        <v>681</v>
      </c>
      <c r="C22" s="109" t="s">
        <v>682</v>
      </c>
      <c r="D22" s="109" t="s">
        <v>683</v>
      </c>
      <c r="E22" s="109" t="s">
        <v>684</v>
      </c>
      <c r="F22" s="109" t="s">
        <v>685</v>
      </c>
      <c r="G22" s="109" t="s">
        <v>686</v>
      </c>
      <c r="H22" s="109" t="s">
        <v>687</v>
      </c>
      <c r="I22" s="109" t="s">
        <v>688</v>
      </c>
      <c r="J22" s="109" t="s">
        <v>689</v>
      </c>
      <c r="K22" s="109" t="s">
        <v>690</v>
      </c>
    </row>
    <row r="23" spans="1:11" s="103" customFormat="1" ht="24.95" customHeight="1" x14ac:dyDescent="0.25">
      <c r="A23" s="104" t="str">
        <f>IF(AND(CREDITHAB!C$19+CREDITHAB!C$22-0.5&lt;=SUM(CREDITHAB!C$54:C$59),CREDITHAB!C$19+CREDITHAB!C$22+0.5&gt;=SUM(CREDITHAB!C$54:C$59)),"OK","KO")</f>
        <v>OK</v>
      </c>
      <c r="B23" s="104" t="str">
        <f>IF(AND(CREDITHAB!D$19+CREDITHAB!D$22-0.5&lt;=SUM(CREDITHAB!D$54:D$59),CREDITHAB!D$19+CREDITHAB!D$22+0.5&gt;=SUM(CREDITHAB!D$54:D$59)),"OK","KO")</f>
        <v>OK</v>
      </c>
      <c r="C23" s="104" t="str">
        <f>IF(AND(CREDITHAB!E$19+CREDITHAB!E$22-0.5&lt;=SUM(CREDITHAB!E$54:E$59),CREDITHAB!E$19+CREDITHAB!E$22+0.5&gt;=SUM(CREDITHAB!E$54:E$59)),"OK","KO")</f>
        <v>OK</v>
      </c>
      <c r="D23" s="104" t="str">
        <f>IF(AND(CREDITHAB!F$19+CREDITHAB!F$22-0.5&lt;=SUM(CREDITHAB!F$54:F$59),CREDITHAB!F$19+CREDITHAB!F$22+0.5&gt;=SUM(CREDITHAB!F$54:F$59)),"OK","KO")</f>
        <v>OK</v>
      </c>
      <c r="E23" s="104" t="str">
        <f>IF(AND(CREDITHAB!G$19+CREDITHAB!G$22-0.5&lt;=SUM(CREDITHAB!G$54:G$59),CREDITHAB!G$19+CREDITHAB!G$22+0.5&gt;=SUM(CREDITHAB!G$54:G$59)),"OK","KO")</f>
        <v>OK</v>
      </c>
      <c r="F23" s="104" t="str">
        <f>IF(AND(CREDITHAB!H$19+CREDITHAB!H$22-0.5&lt;=SUM(CREDITHAB!H$54:H$59),CREDITHAB!H$19+CREDITHAB!H$22+0.5&gt;=SUM(CREDITHAB!H$54:H$59)),"OK","KO")</f>
        <v>OK</v>
      </c>
      <c r="G23" s="104" t="str">
        <f>IF(AND(CREDITHAB!I$19+CREDITHAB!I$22-0.5&lt;=SUM(CREDITHAB!I$54:I$59),CREDITHAB!I$19+CREDITHAB!I$22+0.5&gt;=SUM(CREDITHAB!I$54:I$59)),"OK","KO")</f>
        <v>OK</v>
      </c>
      <c r="H23" s="104" t="str">
        <f>IF(AND(CREDITHAB!J$19+CREDITHAB!J$22-0.5&lt;=SUM(CREDITHAB!J$54:J$59),CREDITHAB!J$19+CREDITHAB!J$22+0.5&gt;=SUM(CREDITHAB!J$54:J$59)),"OK","KO")</f>
        <v>OK</v>
      </c>
      <c r="I23" s="104" t="str">
        <f>IF(AND(CREDITHAB!K$19+CREDITHAB!K$22-0.5&lt;=SUM(CREDITHAB!K$54:K$59),CREDITHAB!K$19+CREDITHAB!K$22+0.5&gt;=SUM(CREDITHAB!K$54:K$59)),"OK","KO")</f>
        <v>OK</v>
      </c>
      <c r="J23" s="104" t="str">
        <f>IF(AND(CREDITHAB!L$19+CREDITHAB!L$22-0.5&lt;=SUM(CREDITHAB!L$54:L$59),CREDITHAB!L$19+CREDITHAB!L$22+0.5&gt;=SUM(CREDITHAB!L$54:L$59)),"OK","KO")</f>
        <v>OK</v>
      </c>
      <c r="K23" s="104" t="str">
        <f>IF(AND(CREDITHAB!M$19+CREDITHAB!M$22-0.5&lt;=SUM(CREDITHAB!M$54:M$59),CREDITHAB!M$19+CREDITHAB!M$22+0.5&gt;=SUM(CREDITHAB!M$54:M$59)),"OK","KO")</f>
        <v>OK</v>
      </c>
    </row>
    <row r="24" spans="1:11" s="103" customFormat="1" ht="24.95" customHeight="1" x14ac:dyDescent="0.25">
      <c r="A24" s="109" t="s">
        <v>691</v>
      </c>
      <c r="B24" s="109" t="s">
        <v>692</v>
      </c>
      <c r="C24" s="109" t="s">
        <v>693</v>
      </c>
      <c r="D24" s="109" t="s">
        <v>694</v>
      </c>
      <c r="E24" s="109" t="s">
        <v>695</v>
      </c>
      <c r="F24" s="109" t="s">
        <v>696</v>
      </c>
      <c r="G24" s="109" t="s">
        <v>697</v>
      </c>
      <c r="H24" s="109" t="s">
        <v>698</v>
      </c>
      <c r="I24" s="109" t="s">
        <v>699</v>
      </c>
      <c r="J24" s="109" t="s">
        <v>700</v>
      </c>
      <c r="K24" s="109" t="s">
        <v>701</v>
      </c>
    </row>
    <row r="25" spans="1:11" s="103" customFormat="1" ht="24.95" customHeight="1" x14ac:dyDescent="0.25">
      <c r="A25" s="104" t="str">
        <f>IF(AND(CREDITHAB!C$19+CREDITHAB!C$22-0.5&lt;=SUM(CREDITHAB!C$62:C$68),CREDITHAB!C$19+CREDITHAB!C$22+0.5&gt;=SUM(CREDITHAB!C$62:C$68)),"OK","KO")</f>
        <v>OK</v>
      </c>
      <c r="B25" s="104" t="str">
        <f>IF(AND(CREDITHAB!D$19+CREDITHAB!D$22-0.5&lt;=SUM(CREDITHAB!D$62:D$68),CREDITHAB!D$19+CREDITHAB!D$22+0.5&gt;=SUM(CREDITHAB!D$62:D$68)),"OK","KO")</f>
        <v>OK</v>
      </c>
      <c r="C25" s="104" t="str">
        <f>IF(AND(CREDITHAB!E$19+CREDITHAB!E$22-0.5&lt;=SUM(CREDITHAB!E$62:E$68),CREDITHAB!E$19+CREDITHAB!E$22+0.5&gt;=SUM(CREDITHAB!E$62:E$68)),"OK","KO")</f>
        <v>OK</v>
      </c>
      <c r="D25" s="104" t="str">
        <f>IF(AND(CREDITHAB!F$19+CREDITHAB!F$22-0.5&lt;=SUM(CREDITHAB!F$62:F$68),CREDITHAB!F$19+CREDITHAB!F$22+0.5&gt;=SUM(CREDITHAB!F$62:F$68)),"OK","KO")</f>
        <v>OK</v>
      </c>
      <c r="E25" s="104" t="str">
        <f>IF(AND(CREDITHAB!G$19+CREDITHAB!G$22-0.5&lt;=SUM(CREDITHAB!G$62:G$68),CREDITHAB!G$19+CREDITHAB!G$22+0.5&gt;=SUM(CREDITHAB!G$62:G$68)),"OK","KO")</f>
        <v>OK</v>
      </c>
      <c r="F25" s="104" t="str">
        <f>IF(AND(CREDITHAB!H$19+CREDITHAB!H$22-0.5&lt;=SUM(CREDITHAB!H$62:H$68),CREDITHAB!H$19+CREDITHAB!H$22+0.5&gt;=SUM(CREDITHAB!H$62:H$68)),"OK","KO")</f>
        <v>OK</v>
      </c>
      <c r="G25" s="104" t="str">
        <f>IF(AND(CREDITHAB!I$19+CREDITHAB!I$22-0.5&lt;=SUM(CREDITHAB!I$62:I$68),CREDITHAB!I$19+CREDITHAB!I$22+0.5&gt;=SUM(CREDITHAB!I$62:I$68)),"OK","KO")</f>
        <v>OK</v>
      </c>
      <c r="H25" s="104" t="str">
        <f>IF(AND(CREDITHAB!J$19+CREDITHAB!J$22-0.5&lt;=SUM(CREDITHAB!J$62:J$68),CREDITHAB!J$19+CREDITHAB!J$22+0.5&gt;=SUM(CREDITHAB!J$62:J$68)),"OK","KO")</f>
        <v>OK</v>
      </c>
      <c r="I25" s="104" t="str">
        <f>IF(AND(CREDITHAB!K$19+CREDITHAB!K$22-0.5&lt;=SUM(CREDITHAB!K$62:K$68),CREDITHAB!K$19+CREDITHAB!K$22+0.5&gt;=SUM(CREDITHAB!K$62:K$68)),"OK","KO")</f>
        <v>OK</v>
      </c>
      <c r="J25" s="104" t="str">
        <f>IF(AND(CREDITHAB!L$19+CREDITHAB!L$22-0.5&lt;=SUM(CREDITHAB!L$62:L$68),CREDITHAB!L$19+CREDITHAB!L$22+0.5&gt;=SUM(CREDITHAB!L$62:L$68)),"OK","KO")</f>
        <v>OK</v>
      </c>
      <c r="K25" s="104" t="str">
        <f>IF(AND(CREDITHAB!M$19+CREDITHAB!M$22-0.5&lt;=SUM(CREDITHAB!M$62:M$68),CREDITHAB!M$19+CREDITHAB!M$22+0.5&gt;=SUM(CREDITHAB!M$62:M$68)),"OK","KO")</f>
        <v>OK</v>
      </c>
    </row>
    <row r="26" spans="1:11" s="103" customFormat="1" ht="24.95" customHeight="1" x14ac:dyDescent="0.25">
      <c r="A26" s="109" t="s">
        <v>702</v>
      </c>
      <c r="B26" s="109" t="s">
        <v>703</v>
      </c>
      <c r="C26" s="109" t="s">
        <v>704</v>
      </c>
      <c r="D26" s="109" t="s">
        <v>705</v>
      </c>
      <c r="E26" s="109" t="s">
        <v>706</v>
      </c>
      <c r="F26" s="109" t="s">
        <v>707</v>
      </c>
      <c r="G26" s="109" t="s">
        <v>708</v>
      </c>
      <c r="H26" s="109" t="s">
        <v>709</v>
      </c>
      <c r="I26" s="109" t="s">
        <v>710</v>
      </c>
      <c r="J26" s="109" t="s">
        <v>711</v>
      </c>
      <c r="K26" s="109" t="s">
        <v>712</v>
      </c>
    </row>
    <row r="27" spans="1:11" s="103" customFormat="1" ht="24.95" customHeight="1" x14ac:dyDescent="0.25">
      <c r="A27" s="104" t="str">
        <f>IF(AND(CREDITHAB!C$19+CREDITHAB!C$22-0.5&lt;=SUM(CREDITHAB!C$71:C$83),CREDITHAB!C$19+CREDITHAB!C$22+0.5&gt;=SUM(CREDITHAB!C$71:C$83)),"OK","KO")</f>
        <v>OK</v>
      </c>
      <c r="B27" s="104" t="str">
        <f>IF(AND(CREDITHAB!D$19+CREDITHAB!D$22-0.5&lt;=SUM(CREDITHAB!D$71:D$83),CREDITHAB!D$19+CREDITHAB!D$22+0.5&gt;=SUM(CREDITHAB!D$71:D$83)),"OK","KO")</f>
        <v>OK</v>
      </c>
      <c r="C27" s="104" t="str">
        <f>IF(AND(CREDITHAB!E$19+CREDITHAB!E$22-0.5&lt;=SUM(CREDITHAB!E$71:E$83),CREDITHAB!E$19+CREDITHAB!E$22+0.5&gt;=SUM(CREDITHAB!E$71:E$83)),"OK","KO")</f>
        <v>OK</v>
      </c>
      <c r="D27" s="104" t="str">
        <f>IF(AND(CREDITHAB!F$19+CREDITHAB!F$22-0.5&lt;=SUM(CREDITHAB!F$71:F$83),CREDITHAB!F$19+CREDITHAB!F$22+0.5&gt;=SUM(CREDITHAB!F$71:F$83)),"OK","KO")</f>
        <v>OK</v>
      </c>
      <c r="E27" s="104" t="str">
        <f>IF(AND(CREDITHAB!G$19+CREDITHAB!G$22-0.5&lt;=SUM(CREDITHAB!G$71:G$83),CREDITHAB!G$19+CREDITHAB!G$22+0.5&gt;=SUM(CREDITHAB!G$71:G$83)),"OK","KO")</f>
        <v>OK</v>
      </c>
      <c r="F27" s="104" t="str">
        <f>IF(AND(CREDITHAB!H$19+CREDITHAB!H$22-0.5&lt;=SUM(CREDITHAB!H$71:H$83),CREDITHAB!H$19+CREDITHAB!H$22+0.5&gt;=SUM(CREDITHAB!H$71:H$83)),"OK","KO")</f>
        <v>OK</v>
      </c>
      <c r="G27" s="104" t="str">
        <f>IF(AND(CREDITHAB!I$19+CREDITHAB!I$22-0.5&lt;=SUM(CREDITHAB!I$71:I$83),CREDITHAB!I$19+CREDITHAB!I$22+0.5&gt;=SUM(CREDITHAB!I$71:I$83)),"OK","KO")</f>
        <v>OK</v>
      </c>
      <c r="H27" s="104" t="str">
        <f>IF(AND(CREDITHAB!J$19+CREDITHAB!J$22-0.5&lt;=SUM(CREDITHAB!J$71:J$83),CREDITHAB!J$19+CREDITHAB!J$22+0.5&gt;=SUM(CREDITHAB!J$71:J$83)),"OK","KO")</f>
        <v>OK</v>
      </c>
      <c r="I27" s="104" t="str">
        <f>IF(AND(CREDITHAB!K$19+CREDITHAB!K$22-0.5&lt;=SUM(CREDITHAB!K$71:K$83),CREDITHAB!K$19+CREDITHAB!K$22+0.5&gt;=SUM(CREDITHAB!K$71:K$83)),"OK","KO")</f>
        <v>OK</v>
      </c>
      <c r="J27" s="104" t="str">
        <f>IF(AND(CREDITHAB!L$19+CREDITHAB!L$22-0.5&lt;=SUM(CREDITHAB!L$71:L$83),CREDITHAB!L$19+CREDITHAB!L$22+0.5&gt;=SUM(CREDITHAB!L$71:L$83)),"OK","KO")</f>
        <v>OK</v>
      </c>
      <c r="K27" s="104" t="str">
        <f>IF(AND(CREDITHAB!M$19+CREDITHAB!M$22-0.5&lt;=SUM(CREDITHAB!M$71:M$83),CREDITHAB!M$19+CREDITHAB!M$22+0.5&gt;=SUM(CREDITHAB!M$71:M$83)),"OK","KO")</f>
        <v>OK</v>
      </c>
    </row>
    <row r="28" spans="1:11" s="103" customFormat="1" ht="24.95" customHeight="1" x14ac:dyDescent="0.25">
      <c r="A28" s="109" t="s">
        <v>713</v>
      </c>
      <c r="B28" s="109" t="s">
        <v>714</v>
      </c>
      <c r="C28" s="109" t="s">
        <v>715</v>
      </c>
      <c r="D28" s="109" t="s">
        <v>716</v>
      </c>
      <c r="E28" s="109" t="s">
        <v>717</v>
      </c>
      <c r="F28" s="109" t="s">
        <v>718</v>
      </c>
      <c r="G28" s="109" t="s">
        <v>719</v>
      </c>
      <c r="H28" s="109" t="s">
        <v>720</v>
      </c>
      <c r="I28" s="109" t="s">
        <v>721</v>
      </c>
      <c r="J28" s="109" t="s">
        <v>722</v>
      </c>
      <c r="K28" s="109" t="s">
        <v>723</v>
      </c>
    </row>
    <row r="29" spans="1:11" s="103" customFormat="1" ht="24.95" customHeight="1" x14ac:dyDescent="0.25">
      <c r="A29" s="104" t="str">
        <f>IF(AND(CREDITHAB!C$19+CREDITHAB!C$22-0.5&lt;=(CREDITHAB!C$94+CREDITHAB!C$95+CREDITHAB!C$97+CREDITHAB!C$100+CREDITHAB!C$101+CREDITHAB!C$102+CREDITHAB!C$103+CREDITHAB!C$104),CREDITHAB!C$19+CREDITHAB!C$22+0.5&gt;=(CREDITHAB!C$94+CREDITHAB!C$95+CREDITHAB!C$97+CREDITHAB!C$100+CREDITHAB!C$101+CREDITHAB!C$102+CREDITHAB!C$103+CREDITHAB!C$104)),"OK","KO")</f>
        <v>OK</v>
      </c>
      <c r="B29" s="104" t="str">
        <f>IF(AND(CREDITHAB!D$19+CREDITHAB!D$22-0.5&lt;=(CREDITHAB!D$94+CREDITHAB!D$95+CREDITHAB!D$97+CREDITHAB!D$100+CREDITHAB!D$101+CREDITHAB!D$102+CREDITHAB!D$103+CREDITHAB!D$104),CREDITHAB!D$19+CREDITHAB!D$22+0.5&gt;=(CREDITHAB!D$94+CREDITHAB!D$95+CREDITHAB!D$97+CREDITHAB!D$100+CREDITHAB!D$101+CREDITHAB!D$102+CREDITHAB!D$103+CREDITHAB!D$104)),"OK","KO")</f>
        <v>OK</v>
      </c>
      <c r="C29" s="104" t="str">
        <f>IF(AND(CREDITHAB!E$19+CREDITHAB!E$22-0.5&lt;=(CREDITHAB!E$94+CREDITHAB!E$95+CREDITHAB!E$97+CREDITHAB!E$100+CREDITHAB!E$101+CREDITHAB!E$102+CREDITHAB!E$103+CREDITHAB!E$104),CREDITHAB!E$19+CREDITHAB!E$22+0.5&gt;=(CREDITHAB!E$94+CREDITHAB!E$95+CREDITHAB!E$97+CREDITHAB!E$100+CREDITHAB!E$101+CREDITHAB!E$102+CREDITHAB!E$103+CREDITHAB!E$104)),"OK","KO")</f>
        <v>OK</v>
      </c>
      <c r="D29" s="104" t="str">
        <f>IF(AND(CREDITHAB!F$19+CREDITHAB!F$22-0.5&lt;=(CREDITHAB!F$94+CREDITHAB!F$95+CREDITHAB!F$97+CREDITHAB!F$100+CREDITHAB!F$101+CREDITHAB!F$102+CREDITHAB!F$103+CREDITHAB!F$104),CREDITHAB!F$19+CREDITHAB!F$22+0.5&gt;=(CREDITHAB!F$94+CREDITHAB!F$95+CREDITHAB!F$97+CREDITHAB!F$100+CREDITHAB!F$101+CREDITHAB!F$102+CREDITHAB!F$103+CREDITHAB!F$104)),"OK","KO")</f>
        <v>OK</v>
      </c>
      <c r="E29" s="104" t="str">
        <f>IF(AND(CREDITHAB!G$19+CREDITHAB!G$22-0.5&lt;=(CREDITHAB!G$94+CREDITHAB!G$95+CREDITHAB!G$97+CREDITHAB!G$100+CREDITHAB!G$101+CREDITHAB!G$102+CREDITHAB!G$103+CREDITHAB!G$104),CREDITHAB!G$19+CREDITHAB!G$22+0.5&gt;=(CREDITHAB!G$94+CREDITHAB!G$95+CREDITHAB!G$97+CREDITHAB!G$100+CREDITHAB!G$101+CREDITHAB!G$102+CREDITHAB!G$103+CREDITHAB!G$104)),"OK","KO")</f>
        <v>OK</v>
      </c>
      <c r="F29" s="104" t="str">
        <f>IF(AND(CREDITHAB!H$19+CREDITHAB!H$22-0.5&lt;=(CREDITHAB!H$94+CREDITHAB!H$95+CREDITHAB!H$97+CREDITHAB!H$100+CREDITHAB!H$101+CREDITHAB!H$102+CREDITHAB!H$103+CREDITHAB!H$104),CREDITHAB!H$19+CREDITHAB!H$22+0.5&gt;=(CREDITHAB!H$94+CREDITHAB!H$95+CREDITHAB!H$97+CREDITHAB!H$100+CREDITHAB!H$101+CREDITHAB!H$102+CREDITHAB!H$103+CREDITHAB!H$104)),"OK","KO")</f>
        <v>OK</v>
      </c>
      <c r="G29" s="104" t="str">
        <f>IF(AND(CREDITHAB!I$19+CREDITHAB!I$22-0.5&lt;=(CREDITHAB!I$94+CREDITHAB!I$95+CREDITHAB!I$97+CREDITHAB!I$100+CREDITHAB!I$101+CREDITHAB!I$102+CREDITHAB!I$103+CREDITHAB!I$104),CREDITHAB!I$19+CREDITHAB!I$22+0.5&gt;=(CREDITHAB!I$94+CREDITHAB!I$95+CREDITHAB!I$97+CREDITHAB!I$100+CREDITHAB!I$101+CREDITHAB!I$102+CREDITHAB!I$103+CREDITHAB!I$104)),"OK","KO")</f>
        <v>OK</v>
      </c>
      <c r="H29" s="104" t="str">
        <f>IF(AND(CREDITHAB!J$19+CREDITHAB!J$22-0.5&lt;=(CREDITHAB!J$94+CREDITHAB!J$95+CREDITHAB!J$97+CREDITHAB!J$100+CREDITHAB!J$101+CREDITHAB!J$102+CREDITHAB!J$103+CREDITHAB!J$104),CREDITHAB!J$19+CREDITHAB!J$22+0.5&gt;=(CREDITHAB!J$94+CREDITHAB!J$95+CREDITHAB!J$97+CREDITHAB!J$100+CREDITHAB!J$101+CREDITHAB!J$102+CREDITHAB!J$103+CREDITHAB!J$104)),"OK","KO")</f>
        <v>OK</v>
      </c>
      <c r="I29" s="104" t="str">
        <f>IF(AND(CREDITHAB!K$19+CREDITHAB!K$22-0.5&lt;=(CREDITHAB!K$94+CREDITHAB!K$95+CREDITHAB!K$97+CREDITHAB!K$100+CREDITHAB!K$101+CREDITHAB!K$102+CREDITHAB!K$103+CREDITHAB!K$104),CREDITHAB!K$19+CREDITHAB!K$22+0.5&gt;=(CREDITHAB!K$94+CREDITHAB!K$95+CREDITHAB!K$97+CREDITHAB!K$100+CREDITHAB!K$101+CREDITHAB!K$102+CREDITHAB!K$103+CREDITHAB!K$104)),"OK","KO")</f>
        <v>OK</v>
      </c>
      <c r="J29" s="104" t="str">
        <f>IF(AND(CREDITHAB!L$19+CREDITHAB!L$22-0.5&lt;=(CREDITHAB!L$94+CREDITHAB!L$95+CREDITHAB!L$97+CREDITHAB!L$100+CREDITHAB!L$101+CREDITHAB!L$102+CREDITHAB!L$103+CREDITHAB!L$104),CREDITHAB!L$19+CREDITHAB!L$22+0.5&gt;=(CREDITHAB!L$94+CREDITHAB!L$95+CREDITHAB!L$97+CREDITHAB!L$100+CREDITHAB!L$101+CREDITHAB!L$102+CREDITHAB!L$103+CREDITHAB!L$104)),"OK","KO")</f>
        <v>OK</v>
      </c>
      <c r="K29" s="104" t="str">
        <f>IF(AND(CREDITHAB!M$19+CREDITHAB!M$22-0.5&lt;=(CREDITHAB!M$94+CREDITHAB!M$95+CREDITHAB!M$97+CREDITHAB!M$100+CREDITHAB!M$101+CREDITHAB!M$102+CREDITHAB!M$103+CREDITHAB!M$104),CREDITHAB!M$19+CREDITHAB!M$22+0.5&gt;=(CREDITHAB!M$94+CREDITHAB!M$95+CREDITHAB!M$97+CREDITHAB!M$100+CREDITHAB!M$101+CREDITHAB!M$102+CREDITHAB!M$103+CREDITHAB!M$104)),"OK","KO")</f>
        <v>OK</v>
      </c>
    </row>
    <row r="30" spans="1:11" s="103" customFormat="1" ht="24.95" customHeight="1" x14ac:dyDescent="0.25">
      <c r="A30" s="109" t="s">
        <v>724</v>
      </c>
      <c r="B30" s="109" t="s">
        <v>725</v>
      </c>
      <c r="C30" s="109" t="s">
        <v>726</v>
      </c>
      <c r="D30" s="109" t="s">
        <v>727</v>
      </c>
      <c r="E30" s="109" t="s">
        <v>728</v>
      </c>
      <c r="F30" s="109" t="s">
        <v>729</v>
      </c>
      <c r="G30" s="109" t="s">
        <v>730</v>
      </c>
      <c r="H30" s="109" t="s">
        <v>731</v>
      </c>
      <c r="I30" s="109" t="s">
        <v>732</v>
      </c>
      <c r="J30" s="109" t="s">
        <v>733</v>
      </c>
      <c r="K30" s="109" t="s">
        <v>734</v>
      </c>
    </row>
    <row r="31" spans="1:11" s="103" customFormat="1" ht="24.95" customHeight="1" x14ac:dyDescent="0.25">
      <c r="A31" s="104" t="str">
        <f>IF(CREDITHAB!C$19+CREDITHAB!C$22&gt;=CREDITHAB!C$106,"OK","KO")</f>
        <v>OK</v>
      </c>
      <c r="B31" s="104" t="str">
        <f>IF(CREDITHAB!D$19+CREDITHAB!D$22&gt;=CREDITHAB!D$106,"OK","KO")</f>
        <v>OK</v>
      </c>
      <c r="C31" s="104" t="str">
        <f>IF(CREDITHAB!E$19+CREDITHAB!E$22&gt;=CREDITHAB!E$106,"OK","KO")</f>
        <v>OK</v>
      </c>
      <c r="D31" s="104" t="str">
        <f>IF(CREDITHAB!F$19+CREDITHAB!F$22&gt;=CREDITHAB!F$106,"OK","KO")</f>
        <v>OK</v>
      </c>
      <c r="E31" s="104" t="str">
        <f>IF(CREDITHAB!G$19+CREDITHAB!G$22&gt;=CREDITHAB!G$106,"OK","KO")</f>
        <v>OK</v>
      </c>
      <c r="F31" s="104" t="str">
        <f>IF(CREDITHAB!H$19+CREDITHAB!H$22&gt;=CREDITHAB!H$106,"OK","KO")</f>
        <v>OK</v>
      </c>
      <c r="G31" s="104" t="str">
        <f>IF(CREDITHAB!I$19+CREDITHAB!I$22&gt;=CREDITHAB!I$106,"OK","KO")</f>
        <v>OK</v>
      </c>
      <c r="H31" s="104" t="str">
        <f>IF(CREDITHAB!J$19+CREDITHAB!J$22&gt;=CREDITHAB!J$106,"OK","KO")</f>
        <v>OK</v>
      </c>
      <c r="I31" s="104" t="str">
        <f>IF(CREDITHAB!K$19+CREDITHAB!K$22&gt;=CREDITHAB!K$106,"OK","KO")</f>
        <v>OK</v>
      </c>
      <c r="J31" s="104" t="str">
        <f>IF(CREDITHAB!L$19+CREDITHAB!L$22&gt;=CREDITHAB!L$106,"OK","KO")</f>
        <v>OK</v>
      </c>
      <c r="K31" s="104" t="str">
        <f>IF(CREDITHAB!M$19+CREDITHAB!M$22&gt;=CREDITHAB!M$106,"OK","KO")</f>
        <v>OK</v>
      </c>
    </row>
    <row r="32" spans="1:11" s="103" customFormat="1" ht="24.95" customHeight="1" x14ac:dyDescent="0.25">
      <c r="A32" s="109" t="s">
        <v>735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</row>
    <row r="33" spans="1:11" s="103" customFormat="1" ht="24.95" customHeight="1" x14ac:dyDescent="0.25">
      <c r="A33" s="104" t="str">
        <f>IF(CREDITHAB!C$19&gt;=CREDITHAB!C$20+CREDITHAB!C$21,"OK","KO")</f>
        <v>OK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</row>
    <row r="34" spans="1:11" s="103" customFormat="1" ht="24.95" customHeight="1" x14ac:dyDescent="0.25">
      <c r="A34" s="109" t="s">
        <v>736</v>
      </c>
      <c r="B34" s="109" t="s">
        <v>737</v>
      </c>
      <c r="C34" s="109" t="s">
        <v>738</v>
      </c>
      <c r="D34" s="109" t="s">
        <v>739</v>
      </c>
      <c r="E34" s="109" t="s">
        <v>740</v>
      </c>
      <c r="F34" s="109" t="s">
        <v>741</v>
      </c>
      <c r="G34" s="109" t="s">
        <v>742</v>
      </c>
      <c r="H34" s="109" t="s">
        <v>743</v>
      </c>
      <c r="I34" s="109" t="s">
        <v>744</v>
      </c>
      <c r="J34" s="109" t="s">
        <v>745</v>
      </c>
      <c r="K34" s="109" t="s">
        <v>746</v>
      </c>
    </row>
    <row r="35" spans="1:11" s="103" customFormat="1" ht="24.95" customHeight="1" x14ac:dyDescent="0.25">
      <c r="A35" s="104" t="str">
        <f>IF(AND(CREDITHAB!C$19-0.5&lt;=SUM(CREDITHAB!C$86:C$91),CREDITHAB!C$19+0.5&gt;=SUM(CREDITHAB!C$86:C$91)),"OK","KO")</f>
        <v>OK</v>
      </c>
      <c r="B35" s="104" t="str">
        <f>IF(AND(CREDITHAB!D$19-0.5&lt;=SUM(CREDITHAB!D$86:D$91),CREDITHAB!D$19+0.5&gt;=SUM(CREDITHAB!D$86:D$91)),"OK","KO")</f>
        <v>OK</v>
      </c>
      <c r="C35" s="104" t="str">
        <f>IF(AND(CREDITHAB!E$19-0.5&lt;=SUM(CREDITHAB!E$86:E$91),CREDITHAB!E$19+0.5&gt;=SUM(CREDITHAB!E$86:E$91)),"OK","KO")</f>
        <v>OK</v>
      </c>
      <c r="D35" s="104" t="str">
        <f>IF(AND(CREDITHAB!F$19-0.5&lt;=SUM(CREDITHAB!F$86:F$91),CREDITHAB!F$19+0.5&gt;=SUM(CREDITHAB!F$86:F$91)),"OK","KO")</f>
        <v>OK</v>
      </c>
      <c r="E35" s="104" t="str">
        <f>IF(AND(CREDITHAB!G$19-0.5&lt;=SUM(CREDITHAB!G$86:G$91),CREDITHAB!G$19+0.5&gt;=SUM(CREDITHAB!G$86:G$91)),"OK","KO")</f>
        <v>OK</v>
      </c>
      <c r="F35" s="104" t="str">
        <f>IF(AND(CREDITHAB!H$19-0.5&lt;=SUM(CREDITHAB!H$86:H$91),CREDITHAB!H$19+0.5&gt;=SUM(CREDITHAB!H$86:H$91)),"OK","KO")</f>
        <v>OK</v>
      </c>
      <c r="G35" s="104" t="str">
        <f>IF(AND(CREDITHAB!I$19-0.5&lt;=SUM(CREDITHAB!I$86:I$91),CREDITHAB!I$19+0.5&gt;=SUM(CREDITHAB!I$86:I$91)),"OK","KO")</f>
        <v>OK</v>
      </c>
      <c r="H35" s="104" t="str">
        <f>IF(AND(CREDITHAB!J$19-0.5&lt;=SUM(CREDITHAB!J$86:J$91),CREDITHAB!J$19+0.5&gt;=SUM(CREDITHAB!J$86:J$91)),"OK","KO")</f>
        <v>OK</v>
      </c>
      <c r="I35" s="104" t="str">
        <f>IF(AND(CREDITHAB!K$19-0.5&lt;=SUM(CREDITHAB!K$86:K$91),CREDITHAB!K$19+0.5&gt;=SUM(CREDITHAB!K$86:K$91)),"OK","KO")</f>
        <v>OK</v>
      </c>
      <c r="J35" s="104" t="str">
        <f>IF(AND(CREDITHAB!L$19-0.5&lt;=SUM(CREDITHAB!L$86:L$91),CREDITHAB!L$19+0.5&gt;=SUM(CREDITHAB!L$86:L$91)),"OK","KO")</f>
        <v>OK</v>
      </c>
      <c r="K35" s="104" t="str">
        <f>IF(AND(CREDITHAB!M$19-0.5&lt;=SUM(CREDITHAB!M$86:M$91),CREDITHAB!M$19+0.5&gt;=SUM(CREDITHAB!M$86:M$91)),"OK","KO")</f>
        <v>OK</v>
      </c>
    </row>
    <row r="36" spans="1:11" s="103" customFormat="1" ht="24.95" customHeight="1" x14ac:dyDescent="0.25">
      <c r="A36" s="109" t="s">
        <v>747</v>
      </c>
      <c r="B36" s="109" t="s">
        <v>748</v>
      </c>
      <c r="C36" s="109" t="s">
        <v>749</v>
      </c>
      <c r="D36" s="109" t="s">
        <v>750</v>
      </c>
      <c r="E36" s="109" t="s">
        <v>751</v>
      </c>
      <c r="F36" s="109" t="s">
        <v>752</v>
      </c>
      <c r="G36" s="109" t="s">
        <v>753</v>
      </c>
      <c r="H36" s="109" t="s">
        <v>754</v>
      </c>
      <c r="I36" s="109" t="s">
        <v>755</v>
      </c>
      <c r="J36" s="109" t="s">
        <v>756</v>
      </c>
      <c r="K36" s="109" t="s">
        <v>757</v>
      </c>
    </row>
    <row r="37" spans="1:11" s="103" customFormat="1" ht="24.95" customHeight="1" x14ac:dyDescent="0.25">
      <c r="A37" s="104" t="str">
        <f>IF(CREDITHAB!C$19&gt;=CREDITHAB!C$144,"OK","KO")</f>
        <v>OK</v>
      </c>
      <c r="B37" s="104" t="str">
        <f>IF(CREDITHAB!D$19&gt;=CREDITHAB!D$144,"OK","KO")</f>
        <v>OK</v>
      </c>
      <c r="C37" s="104" t="str">
        <f>IF(CREDITHAB!E$19&gt;=CREDITHAB!E$144,"OK","KO")</f>
        <v>OK</v>
      </c>
      <c r="D37" s="104" t="str">
        <f>IF(CREDITHAB!F$19&gt;=CREDITHAB!F$144,"OK","KO")</f>
        <v>OK</v>
      </c>
      <c r="E37" s="104" t="str">
        <f>IF(CREDITHAB!G$19&gt;=CREDITHAB!G$144,"OK","KO")</f>
        <v>OK</v>
      </c>
      <c r="F37" s="104" t="str">
        <f>IF(CREDITHAB!H$19&gt;=CREDITHAB!H$144,"OK","KO")</f>
        <v>OK</v>
      </c>
      <c r="G37" s="104" t="str">
        <f>IF(CREDITHAB!I$19&gt;=CREDITHAB!I$144,"OK","KO")</f>
        <v>OK</v>
      </c>
      <c r="H37" s="104" t="str">
        <f>IF(CREDITHAB!J$19&gt;=CREDITHAB!J$144,"OK","KO")</f>
        <v>OK</v>
      </c>
      <c r="I37" s="104" t="str">
        <f>IF(CREDITHAB!K$19&gt;=CREDITHAB!K$144,"OK","KO")</f>
        <v>OK</v>
      </c>
      <c r="J37" s="104" t="str">
        <f>IF(CREDITHAB!L$19&gt;=CREDITHAB!L$144,"OK","KO")</f>
        <v>OK</v>
      </c>
      <c r="K37" s="104" t="str">
        <f>IF(CREDITHAB!M$19&gt;=CREDITHAB!M$144,"OK","KO")</f>
        <v>OK</v>
      </c>
    </row>
    <row r="38" spans="1:11" s="103" customFormat="1" ht="24.95" customHeight="1" x14ac:dyDescent="0.25">
      <c r="A38" s="109" t="s">
        <v>758</v>
      </c>
      <c r="B38" s="109" t="s">
        <v>759</v>
      </c>
      <c r="C38" s="109" t="s">
        <v>760</v>
      </c>
      <c r="D38" s="109" t="s">
        <v>761</v>
      </c>
      <c r="E38" s="109" t="s">
        <v>762</v>
      </c>
      <c r="F38" s="109" t="s">
        <v>763</v>
      </c>
      <c r="G38" s="109" t="s">
        <v>764</v>
      </c>
      <c r="H38" s="109" t="s">
        <v>765</v>
      </c>
      <c r="I38" s="109" t="s">
        <v>766</v>
      </c>
      <c r="J38" s="109" t="s">
        <v>767</v>
      </c>
      <c r="K38" s="109" t="s">
        <v>768</v>
      </c>
    </row>
    <row r="39" spans="1:11" s="103" customFormat="1" ht="24.95" customHeight="1" x14ac:dyDescent="0.25">
      <c r="A39" s="104" t="str">
        <f>IF(CREDITHAB!C$23&gt;=CREDITHAB!C$24,"OK","KO")</f>
        <v>OK</v>
      </c>
      <c r="B39" s="104" t="str">
        <f>IF(CREDITHAB!D$23&gt;=CREDITHAB!D$24,"OK","KO")</f>
        <v>OK</v>
      </c>
      <c r="C39" s="104" t="str">
        <f>IF(CREDITHAB!E$23&gt;=CREDITHAB!E$24,"OK","KO")</f>
        <v>OK</v>
      </c>
      <c r="D39" s="104" t="str">
        <f>IF(CREDITHAB!F$23&gt;=CREDITHAB!F$24,"OK","KO")</f>
        <v>OK</v>
      </c>
      <c r="E39" s="104" t="str">
        <f>IF(CREDITHAB!G$23&gt;=CREDITHAB!G$24,"OK","KO")</f>
        <v>OK</v>
      </c>
      <c r="F39" s="104" t="str">
        <f>IF(CREDITHAB!H$23&gt;=CREDITHAB!H$24,"OK","KO")</f>
        <v>OK</v>
      </c>
      <c r="G39" s="104" t="str">
        <f>IF(CREDITHAB!I$23&gt;=CREDITHAB!I$24,"OK","KO")</f>
        <v>OK</v>
      </c>
      <c r="H39" s="104" t="str">
        <f>IF(CREDITHAB!J$23&gt;=CREDITHAB!J$24,"OK","KO")</f>
        <v>OK</v>
      </c>
      <c r="I39" s="104" t="str">
        <f>IF(CREDITHAB!K$23&gt;=CREDITHAB!K$24,"OK","KO")</f>
        <v>OK</v>
      </c>
      <c r="J39" s="104" t="str">
        <f>IF(CREDITHAB!L$23&gt;=CREDITHAB!L$24,"OK","KO")</f>
        <v>OK</v>
      </c>
      <c r="K39" s="104" t="str">
        <f>IF(CREDITHAB!M$23&gt;=CREDITHAB!M$24,"OK","KO")</f>
        <v>OK</v>
      </c>
    </row>
    <row r="40" spans="1:11" s="103" customFormat="1" ht="24.95" customHeight="1" x14ac:dyDescent="0.25">
      <c r="A40" s="109" t="s">
        <v>769</v>
      </c>
      <c r="B40" s="116"/>
      <c r="C40" s="116"/>
      <c r="D40" s="116"/>
      <c r="E40" s="116"/>
      <c r="F40" s="116"/>
      <c r="G40" s="116"/>
      <c r="H40" s="109" t="s">
        <v>770</v>
      </c>
      <c r="I40" s="109" t="s">
        <v>771</v>
      </c>
      <c r="J40" s="109" t="s">
        <v>772</v>
      </c>
      <c r="K40" s="109" t="s">
        <v>773</v>
      </c>
    </row>
    <row r="41" spans="1:11" s="103" customFormat="1" ht="24.95" customHeight="1" x14ac:dyDescent="0.25">
      <c r="A41" s="104" t="str">
        <f>IF(AND(CREDITHAB!C$23-0.5&lt;=SUM(CREDITHAB!C$203:C$206),CREDITHAB!C$23+0.5&gt;=SUM(CREDITHAB!C$203:C$206)),"OK","KO")</f>
        <v>OK</v>
      </c>
      <c r="B41" s="116"/>
      <c r="C41" s="116"/>
      <c r="D41" s="116"/>
      <c r="E41" s="116"/>
      <c r="F41" s="116"/>
      <c r="G41" s="116"/>
      <c r="H41" s="104" t="str">
        <f>IF(AND(CREDITHAB!J$23-0.5&lt;=SUM(CREDITHAB!J$203:J$206),CREDITHAB!J$23+0.5&gt;=SUM(CREDITHAB!J$203:J$206)),"OK","KO")</f>
        <v>OK</v>
      </c>
      <c r="I41" s="104" t="str">
        <f>IF(AND(CREDITHAB!K$23-0.5&lt;=SUM(CREDITHAB!K$203:K$206),CREDITHAB!K$23+0.5&gt;=SUM(CREDITHAB!K$203:K$206)),"OK","KO")</f>
        <v>OK</v>
      </c>
      <c r="J41" s="104" t="str">
        <f>IF(AND(CREDITHAB!L$23-0.5&lt;=SUM(CREDITHAB!L$203:L$206),CREDITHAB!L$23+0.5&gt;=SUM(CREDITHAB!L$203:L$206)),"OK","KO")</f>
        <v>OK</v>
      </c>
      <c r="K41" s="104" t="str">
        <f>IF(AND(CREDITHAB!M$23-0.5&lt;=SUM(CREDITHAB!M$203:M$206),CREDITHAB!M$23+0.5&gt;=SUM(CREDITHAB!M$203:M$206)),"OK","KO")</f>
        <v>OK</v>
      </c>
    </row>
    <row r="42" spans="1:11" s="103" customFormat="1" ht="24.95" customHeight="1" x14ac:dyDescent="0.25">
      <c r="A42" s="109" t="s">
        <v>774</v>
      </c>
      <c r="B42" s="116"/>
      <c r="C42" s="116"/>
      <c r="D42" s="116"/>
      <c r="E42" s="116"/>
      <c r="F42" s="116"/>
      <c r="G42" s="116"/>
      <c r="H42" s="109" t="s">
        <v>775</v>
      </c>
      <c r="I42" s="109" t="s">
        <v>776</v>
      </c>
      <c r="J42" s="109" t="s">
        <v>777</v>
      </c>
      <c r="K42" s="109" t="s">
        <v>778</v>
      </c>
    </row>
    <row r="43" spans="1:11" s="103" customFormat="1" ht="24.95" customHeight="1" x14ac:dyDescent="0.25">
      <c r="A43" s="104" t="str">
        <f>IF(AND(CREDITHAB!C$23-0.5&lt;=SUM(CREDITHAB!C$208:C$211),CREDITHAB!C$23+0.5&gt;=SUM(CREDITHAB!C$208:C$211)),"OK","KO")</f>
        <v>OK</v>
      </c>
      <c r="B43" s="116"/>
      <c r="C43" s="116"/>
      <c r="D43" s="116"/>
      <c r="E43" s="116"/>
      <c r="F43" s="116"/>
      <c r="G43" s="116"/>
      <c r="H43" s="104" t="str">
        <f>IF(AND(CREDITHAB!J$23-0.5&lt;=SUM(CREDITHAB!J$208:J$211),CREDITHAB!J$23+0.5&gt;=SUM(CREDITHAB!J$208:J$211)),"OK","KO")</f>
        <v>OK</v>
      </c>
      <c r="I43" s="104" t="str">
        <f>IF(AND(CREDITHAB!K$23-0.5&lt;=SUM(CREDITHAB!K$208:K$211),CREDITHAB!K$23+0.5&gt;=SUM(CREDITHAB!K$208:K$211)),"OK","KO")</f>
        <v>OK</v>
      </c>
      <c r="J43" s="104" t="str">
        <f>IF(AND(CREDITHAB!L$23-0.5&lt;=SUM(CREDITHAB!L$208:L$211),CREDITHAB!L$23+0.5&gt;=SUM(CREDITHAB!L$208:L$211)),"OK","KO")</f>
        <v>OK</v>
      </c>
      <c r="K43" s="104" t="str">
        <f>IF(AND(CREDITHAB!M$23-0.5&lt;=SUM(CREDITHAB!M$208:M$211),CREDITHAB!M$23+0.5&gt;=SUM(CREDITHAB!M$208:M$211)),"OK","KO")</f>
        <v>OK</v>
      </c>
    </row>
    <row r="44" spans="1:11" s="103" customFormat="1" ht="24.95" customHeight="1" x14ac:dyDescent="0.25">
      <c r="A44" s="109" t="s">
        <v>779</v>
      </c>
      <c r="B44" s="109" t="s">
        <v>780</v>
      </c>
      <c r="C44" s="109" t="s">
        <v>781</v>
      </c>
      <c r="D44" s="109" t="s">
        <v>782</v>
      </c>
      <c r="E44" s="109" t="s">
        <v>783</v>
      </c>
      <c r="F44" s="109" t="s">
        <v>784</v>
      </c>
      <c r="G44" s="109" t="s">
        <v>785</v>
      </c>
      <c r="H44" s="109" t="s">
        <v>786</v>
      </c>
      <c r="I44" s="109" t="s">
        <v>787</v>
      </c>
      <c r="J44" s="109" t="s">
        <v>788</v>
      </c>
      <c r="K44" s="109" t="s">
        <v>789</v>
      </c>
    </row>
    <row r="45" spans="1:11" s="103" customFormat="1" ht="24.95" customHeight="1" x14ac:dyDescent="0.25">
      <c r="A45" s="104" t="str">
        <f>IF(AND(CREDITHAB!C$24-0.5&lt;=SUM(CREDITHAB!C$25:C$27),CREDITHAB!C$24+0.5&gt;=SUM(CREDITHAB!C$25:C$27)),"OK","KO")</f>
        <v>OK</v>
      </c>
      <c r="B45" s="104" t="str">
        <f>IF(AND(CREDITHAB!D$24-0.5&lt;=SUM(CREDITHAB!D$25:D$27),CREDITHAB!D$24+0.5&gt;=SUM(CREDITHAB!D$25:D$27)),"OK","KO")</f>
        <v>OK</v>
      </c>
      <c r="C45" s="104" t="str">
        <f>IF(AND(CREDITHAB!E$24-0.5&lt;=SUM(CREDITHAB!E$25:E$27),CREDITHAB!E$24+0.5&gt;=SUM(CREDITHAB!E$25:E$27)),"OK","KO")</f>
        <v>OK</v>
      </c>
      <c r="D45" s="104" t="str">
        <f>IF(AND(CREDITHAB!F$24-0.5&lt;=SUM(CREDITHAB!F$25:F$27),CREDITHAB!F$24+0.5&gt;=SUM(CREDITHAB!F$25:F$27)),"OK","KO")</f>
        <v>OK</v>
      </c>
      <c r="E45" s="104" t="str">
        <f>IF(AND(CREDITHAB!G$24-0.5&lt;=SUM(CREDITHAB!G$25:G$27),CREDITHAB!G$24+0.5&gt;=SUM(CREDITHAB!G$25:G$27)),"OK","KO")</f>
        <v>OK</v>
      </c>
      <c r="F45" s="104" t="str">
        <f>IF(AND(CREDITHAB!H$24-0.5&lt;=SUM(CREDITHAB!H$25:H$27),CREDITHAB!H$24+0.5&gt;=SUM(CREDITHAB!H$25:H$27)),"OK","KO")</f>
        <v>OK</v>
      </c>
      <c r="G45" s="104" t="str">
        <f>IF(AND(CREDITHAB!I$24-0.5&lt;=SUM(CREDITHAB!I$25:I$27),CREDITHAB!I$24+0.5&gt;=SUM(CREDITHAB!I$25:I$27)),"OK","KO")</f>
        <v>OK</v>
      </c>
      <c r="H45" s="104" t="str">
        <f>IF(AND(CREDITHAB!J$24-0.5&lt;=SUM(CREDITHAB!J$25:J$27),CREDITHAB!J$24+0.5&gt;=SUM(CREDITHAB!J$25:J$27)),"OK","KO")</f>
        <v>OK</v>
      </c>
      <c r="I45" s="104" t="str">
        <f>IF(AND(CREDITHAB!K$24-0.5&lt;=SUM(CREDITHAB!K$25:K$27),CREDITHAB!K$24+0.5&gt;=SUM(CREDITHAB!K$25:K$27)),"OK","KO")</f>
        <v>OK</v>
      </c>
      <c r="J45" s="104" t="str">
        <f>IF(AND(CREDITHAB!L$24-0.5&lt;=SUM(CREDITHAB!L$25:L$27),CREDITHAB!L$24+0.5&gt;=SUM(CREDITHAB!L$25:L$27)),"OK","KO")</f>
        <v>OK</v>
      </c>
      <c r="K45" s="104" t="str">
        <f>IF(AND(CREDITHAB!M$24-0.5&lt;=SUM(CREDITHAB!M$25:M$27),CREDITHAB!M$24+0.5&gt;=SUM(CREDITHAB!M$25:M$27)),"OK","KO")</f>
        <v>OK</v>
      </c>
    </row>
    <row r="46" spans="1:11" s="103" customFormat="1" ht="24.95" customHeight="1" x14ac:dyDescent="0.25">
      <c r="A46" s="109" t="s">
        <v>790</v>
      </c>
      <c r="B46" s="112"/>
      <c r="C46" s="112"/>
      <c r="D46" s="112"/>
      <c r="E46" s="112"/>
      <c r="F46" s="112"/>
      <c r="G46" s="112"/>
      <c r="H46" s="109" t="s">
        <v>791</v>
      </c>
      <c r="I46" s="109" t="s">
        <v>792</v>
      </c>
      <c r="J46" s="109" t="s">
        <v>793</v>
      </c>
      <c r="K46" s="109" t="s">
        <v>794</v>
      </c>
    </row>
    <row r="47" spans="1:11" s="103" customFormat="1" ht="24.95" customHeight="1" x14ac:dyDescent="0.25">
      <c r="A47" s="104" t="str">
        <f>IF(CREDITHAB!C$28&gt;=CREDITHAB!C$29+CREDITHAB!C$30,"OK","KO")</f>
        <v>OK</v>
      </c>
      <c r="B47" s="112"/>
      <c r="C47" s="112"/>
      <c r="D47" s="112"/>
      <c r="E47" s="112"/>
      <c r="F47" s="112"/>
      <c r="G47" s="112"/>
      <c r="H47" s="104" t="str">
        <f>IF(CREDITHAB!J$28&gt;=CREDITHAB!J$29+CREDITHAB!J$30,"OK","KO")</f>
        <v>OK</v>
      </c>
      <c r="I47" s="104" t="str">
        <f>IF(CREDITHAB!K$28&gt;=CREDITHAB!K$29+CREDITHAB!K$30,"OK","KO")</f>
        <v>OK</v>
      </c>
      <c r="J47" s="104" t="str">
        <f>IF(CREDITHAB!L$28&gt;=CREDITHAB!L$29+CREDITHAB!L$30,"OK","KO")</f>
        <v>OK</v>
      </c>
      <c r="K47" s="104" t="str">
        <f>IF(CREDITHAB!M$28&gt;=CREDITHAB!M$29+CREDITHAB!M$30,"OK","KO")</f>
        <v>OK</v>
      </c>
    </row>
    <row r="48" spans="1:11" s="103" customFormat="1" ht="24.95" customHeight="1" x14ac:dyDescent="0.25">
      <c r="A48" s="112"/>
      <c r="B48" s="109" t="s">
        <v>795</v>
      </c>
      <c r="C48" s="109" t="s">
        <v>796</v>
      </c>
      <c r="D48" s="109" t="s">
        <v>797</v>
      </c>
      <c r="E48" s="109" t="s">
        <v>798</v>
      </c>
      <c r="F48" s="109" t="s">
        <v>799</v>
      </c>
      <c r="G48" s="109" t="s">
        <v>800</v>
      </c>
      <c r="H48" s="112"/>
      <c r="I48" s="112"/>
      <c r="J48" s="112"/>
      <c r="K48" s="112"/>
    </row>
    <row r="49" spans="1:11" s="103" customFormat="1" ht="24.95" customHeight="1" x14ac:dyDescent="0.25">
      <c r="A49" s="112"/>
      <c r="B49" s="104" t="str">
        <f>IF(CREDITHAB!D$28&gt;=CREDITHAB!D$29,"OK","KO")</f>
        <v>OK</v>
      </c>
      <c r="C49" s="104" t="str">
        <f>IF(CREDITHAB!E$28&gt;=CREDITHAB!E$29,"OK","KO")</f>
        <v>OK</v>
      </c>
      <c r="D49" s="104" t="str">
        <f>IF(CREDITHAB!F$28&gt;=CREDITHAB!F$29,"OK","KO")</f>
        <v>OK</v>
      </c>
      <c r="E49" s="104" t="str">
        <f>IF(CREDITHAB!G$28&gt;=CREDITHAB!G$29,"OK","KO")</f>
        <v>OK</v>
      </c>
      <c r="F49" s="104" t="str">
        <f>IF(CREDITHAB!H$28&gt;=CREDITHAB!H$29,"OK","KO")</f>
        <v>OK</v>
      </c>
      <c r="G49" s="104" t="str">
        <f>IF(CREDITHAB!I$28&gt;=CREDITHAB!I$29,"OK","KO")</f>
        <v>OK</v>
      </c>
      <c r="H49" s="112"/>
      <c r="I49" s="112"/>
      <c r="J49" s="112"/>
      <c r="K49" s="112"/>
    </row>
    <row r="50" spans="1:11" s="103" customFormat="1" ht="24.95" customHeight="1" x14ac:dyDescent="0.25">
      <c r="A50" s="109" t="s">
        <v>801</v>
      </c>
      <c r="B50" s="109" t="s">
        <v>802</v>
      </c>
      <c r="C50" s="109" t="s">
        <v>803</v>
      </c>
      <c r="D50" s="109" t="s">
        <v>804</v>
      </c>
      <c r="E50" s="109" t="s">
        <v>805</v>
      </c>
      <c r="F50" s="109" t="s">
        <v>806</v>
      </c>
      <c r="G50" s="109" t="s">
        <v>807</v>
      </c>
      <c r="H50" s="109" t="s">
        <v>808</v>
      </c>
      <c r="I50" s="109" t="s">
        <v>809</v>
      </c>
      <c r="J50" s="109" t="s">
        <v>810</v>
      </c>
      <c r="K50" s="109" t="s">
        <v>811</v>
      </c>
    </row>
    <row r="51" spans="1:11" s="103" customFormat="1" ht="24.95" customHeight="1" x14ac:dyDescent="0.25">
      <c r="A51" s="104" t="str">
        <f>IF(CREDITHAB!C$28&gt;=CREDITHAB!C$107,"OK","KO")</f>
        <v>OK</v>
      </c>
      <c r="B51" s="104" t="str">
        <f>IF(CREDITHAB!D$28&gt;=CREDITHAB!D$107,"OK","KO")</f>
        <v>OK</v>
      </c>
      <c r="C51" s="104" t="str">
        <f>IF(CREDITHAB!E$28&gt;=CREDITHAB!E$107,"OK","KO")</f>
        <v>OK</v>
      </c>
      <c r="D51" s="104" t="str">
        <f>IF(CREDITHAB!F$28&gt;=CREDITHAB!F$107,"OK","KO")</f>
        <v>OK</v>
      </c>
      <c r="E51" s="104" t="str">
        <f>IF(CREDITHAB!G$28&gt;=CREDITHAB!G$107,"OK","KO")</f>
        <v>OK</v>
      </c>
      <c r="F51" s="104" t="str">
        <f>IF(CREDITHAB!H$28&gt;=CREDITHAB!H$107,"OK","KO")</f>
        <v>OK</v>
      </c>
      <c r="G51" s="104" t="str">
        <f>IF(CREDITHAB!I$28&gt;=CREDITHAB!I$107,"OK","KO")</f>
        <v>OK</v>
      </c>
      <c r="H51" s="104" t="str">
        <f>IF(CREDITHAB!J$28&gt;=CREDITHAB!J$107,"OK","KO")</f>
        <v>OK</v>
      </c>
      <c r="I51" s="104" t="str">
        <f>IF(CREDITHAB!K$28&gt;=CREDITHAB!K$107,"OK","KO")</f>
        <v>OK</v>
      </c>
      <c r="J51" s="104" t="str">
        <f>IF(CREDITHAB!L$28&gt;=CREDITHAB!L$107,"OK","KO")</f>
        <v>OK</v>
      </c>
      <c r="K51" s="104" t="str">
        <f>IF(CREDITHAB!M$28&gt;=CREDITHAB!M$107,"OK","KO")</f>
        <v>OK</v>
      </c>
    </row>
    <row r="52" spans="1:11" s="103" customFormat="1" ht="24.95" customHeight="1" x14ac:dyDescent="0.25">
      <c r="A52" s="109" t="s">
        <v>812</v>
      </c>
      <c r="B52" s="109" t="s">
        <v>813</v>
      </c>
      <c r="C52" s="109" t="s">
        <v>814</v>
      </c>
      <c r="D52" s="109" t="s">
        <v>815</v>
      </c>
      <c r="E52" s="109" t="s">
        <v>816</v>
      </c>
      <c r="F52" s="109" t="s">
        <v>817</v>
      </c>
      <c r="G52" s="109" t="s">
        <v>818</v>
      </c>
      <c r="H52" s="109" t="s">
        <v>819</v>
      </c>
      <c r="I52" s="109" t="s">
        <v>820</v>
      </c>
      <c r="J52" s="109" t="s">
        <v>821</v>
      </c>
      <c r="K52" s="109" t="s">
        <v>822</v>
      </c>
    </row>
    <row r="53" spans="1:11" s="103" customFormat="1" ht="24.95" customHeight="1" x14ac:dyDescent="0.25">
      <c r="A53" s="104" t="str">
        <f>IF(CREDITHAB!C$28&gt;=CREDITHAB!C$145,"OK","KO")</f>
        <v>OK</v>
      </c>
      <c r="B53" s="104" t="str">
        <f>IF(CREDITHAB!D$28&gt;=CREDITHAB!D$145,"OK","KO")</f>
        <v>OK</v>
      </c>
      <c r="C53" s="104" t="str">
        <f>IF(CREDITHAB!E$28&gt;=CREDITHAB!E$145,"OK","KO")</f>
        <v>OK</v>
      </c>
      <c r="D53" s="104" t="str">
        <f>IF(CREDITHAB!F$28&gt;=CREDITHAB!F$145,"OK","KO")</f>
        <v>OK</v>
      </c>
      <c r="E53" s="104" t="str">
        <f>IF(CREDITHAB!G$28&gt;=CREDITHAB!G$145,"OK","KO")</f>
        <v>OK</v>
      </c>
      <c r="F53" s="104" t="str">
        <f>IF(CREDITHAB!H$28&gt;=CREDITHAB!H$145,"OK","KO")</f>
        <v>OK</v>
      </c>
      <c r="G53" s="104" t="str">
        <f>IF(CREDITHAB!I$28&gt;=CREDITHAB!I$145,"OK","KO")</f>
        <v>OK</v>
      </c>
      <c r="H53" s="104" t="str">
        <f>IF(CREDITHAB!J$28&gt;=CREDITHAB!J$145,"OK","KO")</f>
        <v>OK</v>
      </c>
      <c r="I53" s="104" t="str">
        <f>IF(CREDITHAB!K$28&gt;=CREDITHAB!K$145,"OK","KO")</f>
        <v>OK</v>
      </c>
      <c r="J53" s="104" t="str">
        <f>IF(CREDITHAB!L$28&gt;=CREDITHAB!L$145,"OK","KO")</f>
        <v>OK</v>
      </c>
      <c r="K53" s="104" t="str">
        <f>IF(CREDITHAB!M$28&gt;=CREDITHAB!M$145,"OK","KO")</f>
        <v>OK</v>
      </c>
    </row>
    <row r="54" spans="1:11" s="103" customFormat="1" ht="24.95" customHeight="1" x14ac:dyDescent="0.25">
      <c r="A54" s="109" t="s">
        <v>823</v>
      </c>
      <c r="B54" s="109" t="s">
        <v>824</v>
      </c>
      <c r="C54" s="109" t="s">
        <v>825</v>
      </c>
      <c r="D54" s="109" t="s">
        <v>826</v>
      </c>
      <c r="E54" s="109" t="s">
        <v>827</v>
      </c>
      <c r="F54" s="109" t="s">
        <v>828</v>
      </c>
      <c r="G54" s="109" t="s">
        <v>829</v>
      </c>
      <c r="H54" s="109" t="s">
        <v>830</v>
      </c>
      <c r="I54" s="109" t="s">
        <v>831</v>
      </c>
      <c r="J54" s="109" t="s">
        <v>832</v>
      </c>
      <c r="K54" s="109" t="s">
        <v>833</v>
      </c>
    </row>
    <row r="55" spans="1:11" s="103" customFormat="1" ht="24.95" customHeight="1" x14ac:dyDescent="0.25">
      <c r="A55" s="104" t="str">
        <f>IF(AND(CREDITHAB!C$33-0.5&lt;=SUM(CREDITHAB!C$34:C$36),CREDITHAB!C$33+0.5&gt;=SUM(CREDITHAB!C$34:C$36)),"OK","KO")</f>
        <v>OK</v>
      </c>
      <c r="B55" s="104" t="str">
        <f>IF(AND(CREDITHAB!D$33-0.5&lt;=SUM(CREDITHAB!D$34:D$36),CREDITHAB!D$33+0.5&gt;=SUM(CREDITHAB!D$34:D$36)),"OK","KO")</f>
        <v>OK</v>
      </c>
      <c r="C55" s="104" t="str">
        <f>IF(AND(CREDITHAB!E$33-0.5&lt;=SUM(CREDITHAB!E$34:E$36),CREDITHAB!E$33+0.5&gt;=SUM(CREDITHAB!E$34:E$36)),"OK","KO")</f>
        <v>OK</v>
      </c>
      <c r="D55" s="104" t="str">
        <f>IF(AND(CREDITHAB!F$33-0.5&lt;=SUM(CREDITHAB!F$34:F$36),CREDITHAB!F$33+0.5&gt;=SUM(CREDITHAB!F$34:F$36)),"OK","KO")</f>
        <v>OK</v>
      </c>
      <c r="E55" s="104" t="str">
        <f>IF(AND(CREDITHAB!G$33-0.5&lt;=SUM(CREDITHAB!G$34:G$36),CREDITHAB!G$33+0.5&gt;=SUM(CREDITHAB!G$34:G$36)),"OK","KO")</f>
        <v>OK</v>
      </c>
      <c r="F55" s="104" t="str">
        <f>IF(AND(CREDITHAB!H$33-0.5&lt;=SUM(CREDITHAB!H$34:H$36),CREDITHAB!H$33+0.5&gt;=SUM(CREDITHAB!H$34:H$36)),"OK","KO")</f>
        <v>OK</v>
      </c>
      <c r="G55" s="104" t="str">
        <f>IF(AND(CREDITHAB!I$33-0.5&lt;=SUM(CREDITHAB!I$34:I$36),CREDITHAB!I$33+0.5&gt;=SUM(CREDITHAB!I$34:I$36)),"OK","KO")</f>
        <v>OK</v>
      </c>
      <c r="H55" s="104" t="str">
        <f>IF(AND(CREDITHAB!J$33-0.5&lt;=SUM(CREDITHAB!J$34:J$36),CREDITHAB!J$33+0.5&gt;=SUM(CREDITHAB!J$34:J$36)),"OK","KO")</f>
        <v>OK</v>
      </c>
      <c r="I55" s="104" t="str">
        <f>IF(AND(CREDITHAB!K$33-0.5&lt;=SUM(CREDITHAB!K$34:K$36),CREDITHAB!K$33+0.5&gt;=SUM(CREDITHAB!K$34:K$36)),"OK","KO")</f>
        <v>OK</v>
      </c>
      <c r="J55" s="104" t="str">
        <f>IF(AND(CREDITHAB!L$33-0.5&lt;=SUM(CREDITHAB!L$34:L$36),CREDITHAB!L$33+0.5&gt;=SUM(CREDITHAB!L$34:L$36)),"OK","KO")</f>
        <v>OK</v>
      </c>
      <c r="K55" s="104" t="str">
        <f>IF(AND(CREDITHAB!M$33-0.5&lt;=SUM(CREDITHAB!M$34:M$36),CREDITHAB!M$33+0.5&gt;=SUM(CREDITHAB!M$34:M$36)),"OK","KO")</f>
        <v>OK</v>
      </c>
    </row>
    <row r="56" spans="1:11" s="103" customFormat="1" ht="24.95" customHeight="1" x14ac:dyDescent="0.25">
      <c r="A56" s="109" t="s">
        <v>834</v>
      </c>
      <c r="B56" s="109" t="s">
        <v>835</v>
      </c>
      <c r="C56" s="109" t="s">
        <v>836</v>
      </c>
      <c r="D56" s="109" t="s">
        <v>837</v>
      </c>
      <c r="E56" s="109" t="s">
        <v>838</v>
      </c>
      <c r="F56" s="109" t="s">
        <v>839</v>
      </c>
      <c r="G56" s="109" t="s">
        <v>840</v>
      </c>
      <c r="H56" s="109" t="s">
        <v>841</v>
      </c>
      <c r="I56" s="109" t="s">
        <v>842</v>
      </c>
      <c r="J56" s="109" t="s">
        <v>843</v>
      </c>
      <c r="K56" s="109" t="s">
        <v>844</v>
      </c>
    </row>
    <row r="57" spans="1:11" s="103" customFormat="1" ht="24.95" customHeight="1" x14ac:dyDescent="0.25">
      <c r="A57" s="104" t="str">
        <f>IF(CREDITHAB!C$40&gt;=CREDITHAB!C$41,"OK","KO")</f>
        <v>OK</v>
      </c>
      <c r="B57" s="104" t="str">
        <f>IF(CREDITHAB!D$40&gt;=CREDITHAB!D$41,"OK","KO")</f>
        <v>OK</v>
      </c>
      <c r="C57" s="104" t="str">
        <f>IF(CREDITHAB!E$40&gt;=CREDITHAB!E$41,"OK","KO")</f>
        <v>OK</v>
      </c>
      <c r="D57" s="104" t="str">
        <f>IF(CREDITHAB!F$40&gt;=CREDITHAB!F$41,"OK","KO")</f>
        <v>OK</v>
      </c>
      <c r="E57" s="104" t="str">
        <f>IF(CREDITHAB!G$40&gt;=CREDITHAB!G$41,"OK","KO")</f>
        <v>OK</v>
      </c>
      <c r="F57" s="104" t="str">
        <f>IF(CREDITHAB!H$40&gt;=CREDITHAB!H$41,"OK","KO")</f>
        <v>OK</v>
      </c>
      <c r="G57" s="104" t="str">
        <f>IF(CREDITHAB!I$40&gt;=CREDITHAB!I$41,"OK","KO")</f>
        <v>OK</v>
      </c>
      <c r="H57" s="104" t="str">
        <f>IF(CREDITHAB!J$40&gt;=CREDITHAB!J$41,"OK","KO")</f>
        <v>OK</v>
      </c>
      <c r="I57" s="104" t="str">
        <f>IF(CREDITHAB!K$40&gt;=CREDITHAB!K$41,"OK","KO")</f>
        <v>OK</v>
      </c>
      <c r="J57" s="104" t="str">
        <f>IF(CREDITHAB!L$40&gt;=CREDITHAB!L$41,"OK","KO")</f>
        <v>OK</v>
      </c>
      <c r="K57" s="104" t="str">
        <f>IF(CREDITHAB!M$40&gt;=CREDITHAB!M$41,"OK","KO")</f>
        <v>OK</v>
      </c>
    </row>
    <row r="58" spans="1:11" s="103" customFormat="1" ht="24.95" customHeight="1" x14ac:dyDescent="0.25">
      <c r="A58" s="109" t="s">
        <v>845</v>
      </c>
      <c r="B58" s="109" t="s">
        <v>846</v>
      </c>
      <c r="C58" s="109" t="s">
        <v>847</v>
      </c>
      <c r="D58" s="109" t="s">
        <v>848</v>
      </c>
      <c r="E58" s="109" t="s">
        <v>849</v>
      </c>
      <c r="F58" s="109" t="s">
        <v>850</v>
      </c>
      <c r="G58" s="109" t="s">
        <v>851</v>
      </c>
      <c r="H58" s="109" t="s">
        <v>852</v>
      </c>
      <c r="I58" s="109" t="s">
        <v>853</v>
      </c>
      <c r="J58" s="109" t="s">
        <v>854</v>
      </c>
      <c r="K58" s="109" t="s">
        <v>855</v>
      </c>
    </row>
    <row r="59" spans="1:11" s="103" customFormat="1" ht="24.95" customHeight="1" x14ac:dyDescent="0.25">
      <c r="A59" s="104" t="str">
        <f>IF(CREDITHAB!C$42&gt;=CREDITHAB!C$43,"OK","KO")</f>
        <v>OK</v>
      </c>
      <c r="B59" s="104" t="str">
        <f>IF(CREDITHAB!D$42&gt;=CREDITHAB!D$43,"OK","KO")</f>
        <v>OK</v>
      </c>
      <c r="C59" s="104" t="str">
        <f>IF(CREDITHAB!E$42&gt;=CREDITHAB!E$43,"OK","KO")</f>
        <v>OK</v>
      </c>
      <c r="D59" s="104" t="str">
        <f>IF(CREDITHAB!F$42&gt;=CREDITHAB!F$43,"OK","KO")</f>
        <v>OK</v>
      </c>
      <c r="E59" s="104" t="str">
        <f>IF(CREDITHAB!G$42&gt;=CREDITHAB!G$43,"OK","KO")</f>
        <v>OK</v>
      </c>
      <c r="F59" s="104" t="str">
        <f>IF(CREDITHAB!H$42&gt;=CREDITHAB!H$43,"OK","KO")</f>
        <v>OK</v>
      </c>
      <c r="G59" s="104" t="str">
        <f>IF(CREDITHAB!I$42&gt;=CREDITHAB!I$43,"OK","KO")</f>
        <v>OK</v>
      </c>
      <c r="H59" s="104" t="str">
        <f>IF(CREDITHAB!J$42&gt;=CREDITHAB!J$43,"OK","KO")</f>
        <v>OK</v>
      </c>
      <c r="I59" s="104" t="str">
        <f>IF(CREDITHAB!K$42&gt;=CREDITHAB!K$43,"OK","KO")</f>
        <v>OK</v>
      </c>
      <c r="J59" s="104" t="str">
        <f>IF(CREDITHAB!L$42&gt;=CREDITHAB!L$43,"OK","KO")</f>
        <v>OK</v>
      </c>
      <c r="K59" s="104" t="str">
        <f>IF(CREDITHAB!M$42&gt;=CREDITHAB!M$43,"OK","KO")</f>
        <v>OK</v>
      </c>
    </row>
    <row r="60" spans="1:11" s="103" customFormat="1" ht="24.95" customHeight="1" x14ac:dyDescent="0.25">
      <c r="A60" s="109" t="s">
        <v>856</v>
      </c>
      <c r="B60" s="109" t="s">
        <v>857</v>
      </c>
      <c r="C60" s="109" t="s">
        <v>858</v>
      </c>
      <c r="D60" s="109" t="s">
        <v>859</v>
      </c>
      <c r="E60" s="109" t="s">
        <v>860</v>
      </c>
      <c r="F60" s="109" t="s">
        <v>861</v>
      </c>
      <c r="G60" s="109" t="s">
        <v>862</v>
      </c>
      <c r="H60" s="109" t="s">
        <v>863</v>
      </c>
      <c r="I60" s="109" t="s">
        <v>864</v>
      </c>
      <c r="J60" s="109" t="s">
        <v>865</v>
      </c>
      <c r="K60" s="109" t="s">
        <v>866</v>
      </c>
    </row>
    <row r="61" spans="1:11" s="103" customFormat="1" ht="24.95" customHeight="1" x14ac:dyDescent="0.25">
      <c r="A61" s="104" t="str">
        <f>IF(CREDITHAB!C$95&gt;=CREDITHAB!C$96,"OK","KO")</f>
        <v>OK</v>
      </c>
      <c r="B61" s="104" t="str">
        <f>IF(CREDITHAB!D$95&gt;=CREDITHAB!D$96,"OK","KO")</f>
        <v>OK</v>
      </c>
      <c r="C61" s="104" t="str">
        <f>IF(CREDITHAB!E$95&gt;=CREDITHAB!E$96,"OK","KO")</f>
        <v>OK</v>
      </c>
      <c r="D61" s="104" t="str">
        <f>IF(CREDITHAB!F$95&gt;=CREDITHAB!F$96,"OK","KO")</f>
        <v>OK</v>
      </c>
      <c r="E61" s="104" t="str">
        <f>IF(CREDITHAB!G$95&gt;=CREDITHAB!G$96,"OK","KO")</f>
        <v>OK</v>
      </c>
      <c r="F61" s="104" t="str">
        <f>IF(CREDITHAB!H$95&gt;=CREDITHAB!H$96,"OK","KO")</f>
        <v>OK</v>
      </c>
      <c r="G61" s="104" t="str">
        <f>IF(CREDITHAB!I$95&gt;=CREDITHAB!I$96,"OK","KO")</f>
        <v>OK</v>
      </c>
      <c r="H61" s="104" t="str">
        <f>IF(CREDITHAB!J$95&gt;=CREDITHAB!J$96,"OK","KO")</f>
        <v>OK</v>
      </c>
      <c r="I61" s="104" t="str">
        <f>IF(CREDITHAB!K$95&gt;=CREDITHAB!K$96,"OK","KO")</f>
        <v>OK</v>
      </c>
      <c r="J61" s="104" t="str">
        <f>IF(CREDITHAB!L$95&gt;=CREDITHAB!L$96,"OK","KO")</f>
        <v>OK</v>
      </c>
      <c r="K61" s="104" t="str">
        <f>IF(CREDITHAB!M$95&gt;=CREDITHAB!M$96,"OK","KO")</f>
        <v>OK</v>
      </c>
    </row>
    <row r="62" spans="1:11" s="103" customFormat="1" ht="24.95" customHeight="1" x14ac:dyDescent="0.25">
      <c r="A62" s="109" t="s">
        <v>867</v>
      </c>
      <c r="B62" s="109" t="s">
        <v>868</v>
      </c>
      <c r="C62" s="109" t="s">
        <v>869</v>
      </c>
      <c r="D62" s="109" t="s">
        <v>870</v>
      </c>
      <c r="E62" s="109" t="s">
        <v>871</v>
      </c>
      <c r="F62" s="109" t="s">
        <v>872</v>
      </c>
      <c r="G62" s="109" t="s">
        <v>873</v>
      </c>
      <c r="H62" s="109" t="s">
        <v>874</v>
      </c>
      <c r="I62" s="109" t="s">
        <v>875</v>
      </c>
      <c r="J62" s="109" t="s">
        <v>876</v>
      </c>
      <c r="K62" s="109" t="s">
        <v>877</v>
      </c>
    </row>
    <row r="63" spans="1:11" s="103" customFormat="1" ht="24.95" customHeight="1" x14ac:dyDescent="0.25">
      <c r="A63" s="104" t="str">
        <f>IF(CREDITHAB!C$97&gt;=CREDITHAB!C$98+CREDITHAB!C$99,"OK","KO")</f>
        <v>OK</v>
      </c>
      <c r="B63" s="104" t="str">
        <f>IF(CREDITHAB!D$97&gt;=CREDITHAB!D$98+CREDITHAB!D$99,"OK","KO")</f>
        <v>OK</v>
      </c>
      <c r="C63" s="104" t="str">
        <f>IF(CREDITHAB!E$97&gt;=CREDITHAB!E$98+CREDITHAB!E$99,"OK","KO")</f>
        <v>OK</v>
      </c>
      <c r="D63" s="104" t="str">
        <f>IF(CREDITHAB!F$97&gt;=CREDITHAB!F$98+CREDITHAB!F$99,"OK","KO")</f>
        <v>OK</v>
      </c>
      <c r="E63" s="104" t="str">
        <f>IF(CREDITHAB!G$97&gt;=CREDITHAB!G$98+CREDITHAB!G$99,"OK","KO")</f>
        <v>OK</v>
      </c>
      <c r="F63" s="104" t="str">
        <f>IF(CREDITHAB!H$97&gt;=CREDITHAB!H$98+CREDITHAB!H$99,"OK","KO")</f>
        <v>OK</v>
      </c>
      <c r="G63" s="104" t="str">
        <f>IF(CREDITHAB!I$97&gt;=CREDITHAB!I$98+CREDITHAB!I$99,"OK","KO")</f>
        <v>OK</v>
      </c>
      <c r="H63" s="104" t="str">
        <f>IF(CREDITHAB!J$97&gt;=CREDITHAB!J$98+CREDITHAB!J$99,"OK","KO")</f>
        <v>OK</v>
      </c>
      <c r="I63" s="104" t="str">
        <f>IF(CREDITHAB!K$97&gt;=CREDITHAB!K$98+CREDITHAB!K$99,"OK","KO")</f>
        <v>OK</v>
      </c>
      <c r="J63" s="104" t="str">
        <f>IF(CREDITHAB!L$97&gt;=CREDITHAB!L$98+CREDITHAB!L$99,"OK","KO")</f>
        <v>OK</v>
      </c>
      <c r="K63" s="104" t="str">
        <f>IF(CREDITHAB!M$97&gt;=CREDITHAB!M$98+CREDITHAB!M$99,"OK","KO")</f>
        <v>OK</v>
      </c>
    </row>
    <row r="64" spans="1:11" s="103" customFormat="1" ht="24.95" customHeight="1" x14ac:dyDescent="0.25">
      <c r="A64" s="109" t="s">
        <v>878</v>
      </c>
      <c r="B64" s="109" t="s">
        <v>879</v>
      </c>
      <c r="C64" s="109" t="s">
        <v>880</v>
      </c>
      <c r="D64" s="109" t="s">
        <v>881</v>
      </c>
      <c r="E64" s="109" t="s">
        <v>882</v>
      </c>
      <c r="F64" s="109" t="s">
        <v>883</v>
      </c>
      <c r="G64" s="109" t="s">
        <v>884</v>
      </c>
      <c r="H64" s="109" t="s">
        <v>885</v>
      </c>
      <c r="I64" s="109" t="s">
        <v>886</v>
      </c>
      <c r="J64" s="109" t="s">
        <v>887</v>
      </c>
      <c r="K64" s="109" t="s">
        <v>888</v>
      </c>
    </row>
    <row r="65" spans="1:11" s="103" customFormat="1" ht="24.95" customHeight="1" x14ac:dyDescent="0.25">
      <c r="A65" s="104" t="str">
        <f>IF(AND(CREDITHAB!C$106-0.5&lt;=CREDITHAB!C$109+CREDITHAB!C$110+CREDITHAB!C$112,CREDITHAB!C$106+0.5&gt;=CREDITHAB!C$109+CREDITHAB!C$110+CREDITHAB!C$112),"OK","KO")</f>
        <v>OK</v>
      </c>
      <c r="B65" s="104" t="str">
        <f>IF(AND(CREDITHAB!D$106-0.5&lt;=CREDITHAB!D$109+CREDITHAB!D$110+CREDITHAB!D$112,CREDITHAB!D$106+0.5&gt;=CREDITHAB!D$109+CREDITHAB!D$110+CREDITHAB!D$112),"OK","KO")</f>
        <v>OK</v>
      </c>
      <c r="C65" s="104" t="str">
        <f>IF(AND(CREDITHAB!E$106-0.5&lt;=CREDITHAB!E$109+CREDITHAB!E$110+CREDITHAB!E$112,CREDITHAB!E$106+0.5&gt;=CREDITHAB!E$109+CREDITHAB!E$110+CREDITHAB!E$112),"OK","KO")</f>
        <v>OK</v>
      </c>
      <c r="D65" s="104" t="str">
        <f>IF(AND(CREDITHAB!F$106-0.5&lt;=CREDITHAB!F$109+CREDITHAB!F$110+CREDITHAB!F$112,CREDITHAB!F$106+0.5&gt;=CREDITHAB!F$109+CREDITHAB!F$110+CREDITHAB!F$112),"OK","KO")</f>
        <v>OK</v>
      </c>
      <c r="E65" s="104" t="str">
        <f>IF(AND(CREDITHAB!G$106-0.5&lt;=CREDITHAB!G$109+CREDITHAB!G$110+CREDITHAB!G$112,CREDITHAB!G$106+0.5&gt;=CREDITHAB!G$109+CREDITHAB!G$110+CREDITHAB!G$112),"OK","KO")</f>
        <v>OK</v>
      </c>
      <c r="F65" s="104" t="str">
        <f>IF(AND(CREDITHAB!H$106-0.5&lt;=CREDITHAB!H$109+CREDITHAB!H$110+CREDITHAB!H$112,CREDITHAB!H$106+0.5&gt;=CREDITHAB!H$109+CREDITHAB!H$110+CREDITHAB!H$112),"OK","KO")</f>
        <v>OK</v>
      </c>
      <c r="G65" s="104" t="str">
        <f>IF(AND(CREDITHAB!I$106-0.5&lt;=CREDITHAB!I$109+CREDITHAB!I$110+CREDITHAB!I$112,CREDITHAB!I$106+0.5&gt;=CREDITHAB!I$109+CREDITHAB!I$110+CREDITHAB!I$112),"OK","KO")</f>
        <v>OK</v>
      </c>
      <c r="H65" s="104" t="str">
        <f>IF(AND(CREDITHAB!J$106-0.5&lt;=CREDITHAB!J$109+CREDITHAB!J$110+CREDITHAB!J$112,CREDITHAB!J$106+0.5&gt;=CREDITHAB!J$109+CREDITHAB!J$110+CREDITHAB!J$112),"OK","KO")</f>
        <v>OK</v>
      </c>
      <c r="I65" s="104" t="str">
        <f>IF(AND(CREDITHAB!K$106-0.5&lt;=CREDITHAB!K$109+CREDITHAB!K$110+CREDITHAB!K$112,CREDITHAB!K$106+0.5&gt;=CREDITHAB!K$109+CREDITHAB!K$110+CREDITHAB!K$112),"OK","KO")</f>
        <v>OK</v>
      </c>
      <c r="J65" s="104" t="str">
        <f>IF(AND(CREDITHAB!L$106-0.5&lt;=CREDITHAB!L$109+CREDITHAB!L$110+CREDITHAB!L$112,CREDITHAB!L$106+0.5&gt;=CREDITHAB!L$109+CREDITHAB!L$110+CREDITHAB!L$112),"OK","KO")</f>
        <v>OK</v>
      </c>
      <c r="K65" s="104" t="str">
        <f>IF(AND(CREDITHAB!M$106-0.5&lt;=CREDITHAB!M$109+CREDITHAB!M$110+CREDITHAB!M$112,CREDITHAB!M$106+0.5&gt;=CREDITHAB!M$109+CREDITHAB!M$110+CREDITHAB!M$112),"OK","KO")</f>
        <v>OK</v>
      </c>
    </row>
    <row r="66" spans="1:11" s="103" customFormat="1" ht="24.95" customHeight="1" x14ac:dyDescent="0.25">
      <c r="A66" s="109" t="s">
        <v>889</v>
      </c>
      <c r="B66" s="109" t="s">
        <v>890</v>
      </c>
      <c r="C66" s="109" t="s">
        <v>891</v>
      </c>
      <c r="D66" s="109" t="s">
        <v>892</v>
      </c>
      <c r="E66" s="109" t="s">
        <v>893</v>
      </c>
      <c r="F66" s="109" t="s">
        <v>894</v>
      </c>
      <c r="G66" s="109" t="s">
        <v>895</v>
      </c>
      <c r="H66" s="109" t="s">
        <v>896</v>
      </c>
      <c r="I66" s="109" t="s">
        <v>897</v>
      </c>
      <c r="J66" s="109" t="s">
        <v>898</v>
      </c>
      <c r="K66" s="109" t="s">
        <v>899</v>
      </c>
    </row>
    <row r="67" spans="1:11" s="103" customFormat="1" ht="24.95" customHeight="1" x14ac:dyDescent="0.25">
      <c r="A67" s="104" t="str">
        <f>IF(CREDITHAB!C$106&gt;=CREDITHAB!C$115+CREDITHAB!C$116+CREDITHAB!C$117,"OK","KO")</f>
        <v>OK</v>
      </c>
      <c r="B67" s="104" t="str">
        <f>IF(CREDITHAB!D$106&gt;=CREDITHAB!D$115+CREDITHAB!D$116+CREDITHAB!D$117,"OK","KO")</f>
        <v>OK</v>
      </c>
      <c r="C67" s="104" t="str">
        <f>IF(CREDITHAB!E$106&gt;=CREDITHAB!E$115+CREDITHAB!E$116+CREDITHAB!E$117,"OK","KO")</f>
        <v>OK</v>
      </c>
      <c r="D67" s="104" t="str">
        <f>IF(CREDITHAB!F$106&gt;=CREDITHAB!F$115+CREDITHAB!F$116+CREDITHAB!F$117,"OK","KO")</f>
        <v>OK</v>
      </c>
      <c r="E67" s="104" t="str">
        <f>IF(CREDITHAB!G$106&gt;=CREDITHAB!G$115+CREDITHAB!G$116+CREDITHAB!G$117,"OK","KO")</f>
        <v>OK</v>
      </c>
      <c r="F67" s="104" t="str">
        <f>IF(CREDITHAB!H$106&gt;=CREDITHAB!H$115+CREDITHAB!H$116+CREDITHAB!H$117,"OK","KO")</f>
        <v>OK</v>
      </c>
      <c r="G67" s="104" t="str">
        <f>IF(CREDITHAB!I$106&gt;=CREDITHAB!I$115+CREDITHAB!I$116+CREDITHAB!I$117,"OK","KO")</f>
        <v>OK</v>
      </c>
      <c r="H67" s="104" t="str">
        <f>IF(CREDITHAB!J$106&gt;=CREDITHAB!J$115+CREDITHAB!J$116+CREDITHAB!J$117,"OK","KO")</f>
        <v>OK</v>
      </c>
      <c r="I67" s="104" t="str">
        <f>IF(CREDITHAB!K$106&gt;=CREDITHAB!K$115+CREDITHAB!K$116+CREDITHAB!K$117,"OK","KO")</f>
        <v>OK</v>
      </c>
      <c r="J67" s="104" t="str">
        <f>IF(CREDITHAB!L$106&gt;=CREDITHAB!L$115+CREDITHAB!L$116+CREDITHAB!L$117,"OK","KO")</f>
        <v>OK</v>
      </c>
      <c r="K67" s="104" t="str">
        <f>IF(CREDITHAB!M$106&gt;=CREDITHAB!M$115+CREDITHAB!M$116+CREDITHAB!M$117,"OK","KO")</f>
        <v>OK</v>
      </c>
    </row>
    <row r="68" spans="1:11" s="103" customFormat="1" ht="24.95" customHeight="1" x14ac:dyDescent="0.25">
      <c r="A68" s="109" t="s">
        <v>900</v>
      </c>
      <c r="B68" s="109" t="s">
        <v>901</v>
      </c>
      <c r="C68" s="109" t="s">
        <v>902</v>
      </c>
      <c r="D68" s="109" t="s">
        <v>903</v>
      </c>
      <c r="E68" s="109" t="s">
        <v>904</v>
      </c>
      <c r="F68" s="109" t="s">
        <v>905</v>
      </c>
      <c r="G68" s="109" t="s">
        <v>906</v>
      </c>
      <c r="H68" s="109" t="s">
        <v>907</v>
      </c>
      <c r="I68" s="109" t="s">
        <v>908</v>
      </c>
      <c r="J68" s="109" t="s">
        <v>909</v>
      </c>
      <c r="K68" s="109" t="s">
        <v>910</v>
      </c>
    </row>
    <row r="69" spans="1:11" s="103" customFormat="1" ht="24.95" customHeight="1" x14ac:dyDescent="0.25">
      <c r="A69" s="104" t="str">
        <f>IF(CREDITHAB!C$106&gt;=CREDITHAB!C$119+CREDITHAB!C$120+CREDITHAB!C$121,"OK","KO")</f>
        <v>OK</v>
      </c>
      <c r="B69" s="104" t="str">
        <f>IF(CREDITHAB!D$106&gt;=CREDITHAB!D$119+CREDITHAB!D$120+CREDITHAB!D$121,"OK","KO")</f>
        <v>OK</v>
      </c>
      <c r="C69" s="104" t="str">
        <f>IF(CREDITHAB!E$106&gt;=CREDITHAB!E$119+CREDITHAB!E$120+CREDITHAB!E$121,"OK","KO")</f>
        <v>OK</v>
      </c>
      <c r="D69" s="104" t="str">
        <f>IF(CREDITHAB!F$106&gt;=CREDITHAB!F$119+CREDITHAB!F$120+CREDITHAB!F$121,"OK","KO")</f>
        <v>OK</v>
      </c>
      <c r="E69" s="104" t="str">
        <f>IF(CREDITHAB!G$106&gt;=CREDITHAB!G$119+CREDITHAB!G$120+CREDITHAB!G$121,"OK","KO")</f>
        <v>OK</v>
      </c>
      <c r="F69" s="104" t="str">
        <f>IF(CREDITHAB!H$106&gt;=CREDITHAB!H$119+CREDITHAB!H$120+CREDITHAB!H$121,"OK","KO")</f>
        <v>OK</v>
      </c>
      <c r="G69" s="104" t="str">
        <f>IF(CREDITHAB!I$106&gt;=CREDITHAB!I$119+CREDITHAB!I$120+CREDITHAB!I$121,"OK","KO")</f>
        <v>OK</v>
      </c>
      <c r="H69" s="104" t="str">
        <f>IF(CREDITHAB!J$106&gt;=CREDITHAB!J$119+CREDITHAB!J$120+CREDITHAB!J$121,"OK","KO")</f>
        <v>OK</v>
      </c>
      <c r="I69" s="104" t="str">
        <f>IF(CREDITHAB!K$106&gt;=CREDITHAB!K$119+CREDITHAB!K$120+CREDITHAB!K$121,"OK","KO")</f>
        <v>OK</v>
      </c>
      <c r="J69" s="104" t="str">
        <f>IF(CREDITHAB!L$106&gt;=CREDITHAB!L$119+CREDITHAB!L$120+CREDITHAB!L$121,"OK","KO")</f>
        <v>OK</v>
      </c>
      <c r="K69" s="104" t="str">
        <f>IF(CREDITHAB!M$106&gt;=CREDITHAB!M$119+CREDITHAB!M$120+CREDITHAB!M$121,"OK","KO")</f>
        <v>OK</v>
      </c>
    </row>
    <row r="70" spans="1:11" s="103" customFormat="1" ht="24.95" customHeight="1" x14ac:dyDescent="0.25">
      <c r="A70" s="109" t="s">
        <v>911</v>
      </c>
      <c r="B70" s="109" t="s">
        <v>912</v>
      </c>
      <c r="C70" s="109" t="s">
        <v>913</v>
      </c>
      <c r="D70" s="109" t="s">
        <v>914</v>
      </c>
      <c r="E70" s="109" t="s">
        <v>915</v>
      </c>
      <c r="F70" s="109" t="s">
        <v>916</v>
      </c>
      <c r="G70" s="109" t="s">
        <v>917</v>
      </c>
      <c r="H70" s="109" t="s">
        <v>918</v>
      </c>
      <c r="I70" s="109" t="s">
        <v>919</v>
      </c>
      <c r="J70" s="109" t="s">
        <v>920</v>
      </c>
      <c r="K70" s="109" t="s">
        <v>921</v>
      </c>
    </row>
    <row r="71" spans="1:11" s="103" customFormat="1" ht="24.95" customHeight="1" x14ac:dyDescent="0.25">
      <c r="A71" s="104" t="str">
        <f>IF(AND(CREDITHAB!C$106-0.5&lt;=CREDITHAB!C$124+CREDITHAB!C$125+CREDITHAB!C$127+CREDITHAB!C$130+CREDITHAB!C$131+CREDITHAB!C$132+CREDITHAB!C$133+CREDITHAB!C$134,CREDITHAB!C$106+0.5&gt;=CREDITHAB!C$124+CREDITHAB!C$125+CREDITHAB!C$127+CREDITHAB!C$130+CREDITHAB!C$131+CREDITHAB!C$132+CREDITHAB!C$133+CREDITHAB!C$134),"OK","KO")</f>
        <v>OK</v>
      </c>
      <c r="B71" s="104" t="str">
        <f>IF(AND(CREDITHAB!D$106-0.5&lt;=CREDITHAB!D$124+CREDITHAB!D$125+CREDITHAB!D$127+CREDITHAB!D$130+CREDITHAB!D$131+CREDITHAB!D$132+CREDITHAB!D$133+CREDITHAB!D$134,CREDITHAB!D$106+0.5&gt;=CREDITHAB!D$124+CREDITHAB!D$125+CREDITHAB!D$127+CREDITHAB!D$130+CREDITHAB!D$131+CREDITHAB!D$132+CREDITHAB!D$133+CREDITHAB!D$134),"OK","KO")</f>
        <v>OK</v>
      </c>
      <c r="C71" s="104" t="str">
        <f>IF(AND(CREDITHAB!E$106-0.5&lt;=CREDITHAB!E$124+CREDITHAB!E$125+CREDITHAB!E$127+CREDITHAB!E$130+CREDITHAB!E$131+CREDITHAB!E$132+CREDITHAB!E$133+CREDITHAB!E$134,CREDITHAB!E$106+0.5&gt;=CREDITHAB!E$124+CREDITHAB!E$125+CREDITHAB!E$127+CREDITHAB!E$130+CREDITHAB!E$131+CREDITHAB!E$132+CREDITHAB!E$133+CREDITHAB!E$134),"OK","KO")</f>
        <v>OK</v>
      </c>
      <c r="D71" s="104" t="str">
        <f>IF(AND(CREDITHAB!F$106-0.5&lt;=CREDITHAB!F$124+CREDITHAB!F$125+CREDITHAB!F$127+CREDITHAB!F$130+CREDITHAB!F$131+CREDITHAB!F$132+CREDITHAB!F$133+CREDITHAB!F$134,CREDITHAB!F$106+0.5&gt;=CREDITHAB!F$124+CREDITHAB!F$125+CREDITHAB!F$127+CREDITHAB!F$130+CREDITHAB!F$131+CREDITHAB!F$132+CREDITHAB!F$133+CREDITHAB!F$134),"OK","KO")</f>
        <v>OK</v>
      </c>
      <c r="E71" s="104" t="str">
        <f>IF(AND(CREDITHAB!G$106-0.5&lt;=CREDITHAB!G$124+CREDITHAB!G$125+CREDITHAB!G$127+CREDITHAB!G$130+CREDITHAB!G$131+CREDITHAB!G$132+CREDITHAB!G$133+CREDITHAB!G$134,CREDITHAB!G$106+0.5&gt;=CREDITHAB!G$124+CREDITHAB!G$125+CREDITHAB!G$127+CREDITHAB!G$130+CREDITHAB!G$131+CREDITHAB!G$132+CREDITHAB!G$133+CREDITHAB!G$134),"OK","KO")</f>
        <v>OK</v>
      </c>
      <c r="F71" s="104" t="str">
        <f>IF(AND(CREDITHAB!H$106-0.5&lt;=CREDITHAB!H$124+CREDITHAB!H$125+CREDITHAB!H$127+CREDITHAB!H$130+CREDITHAB!H$131+CREDITHAB!H$132+CREDITHAB!H$133+CREDITHAB!H$134,CREDITHAB!H$106+0.5&gt;=CREDITHAB!H$124+CREDITHAB!H$125+CREDITHAB!H$127+CREDITHAB!H$130+CREDITHAB!H$131+CREDITHAB!H$132+CREDITHAB!H$133+CREDITHAB!H$134),"OK","KO")</f>
        <v>OK</v>
      </c>
      <c r="G71" s="104" t="str">
        <f>IF(AND(CREDITHAB!I$106-0.5&lt;=CREDITHAB!I$124+CREDITHAB!I$125+CREDITHAB!I$127+CREDITHAB!I$130+CREDITHAB!I$131+CREDITHAB!I$132+CREDITHAB!I$133+CREDITHAB!I$134,CREDITHAB!I$106+0.5&gt;=CREDITHAB!I$124+CREDITHAB!I$125+CREDITHAB!I$127+CREDITHAB!I$130+CREDITHAB!I$131+CREDITHAB!I$132+CREDITHAB!I$133+CREDITHAB!I$134),"OK","KO")</f>
        <v>OK</v>
      </c>
      <c r="H71" s="104" t="str">
        <f>IF(AND(CREDITHAB!J$106-0.5&lt;=CREDITHAB!J$124+CREDITHAB!J$125+CREDITHAB!J$127+CREDITHAB!J$130+CREDITHAB!J$131+CREDITHAB!J$132+CREDITHAB!J$133+CREDITHAB!J$134,CREDITHAB!J$106+0.5&gt;=CREDITHAB!J$124+CREDITHAB!J$125+CREDITHAB!J$127+CREDITHAB!J$130+CREDITHAB!J$131+CREDITHAB!J$132+CREDITHAB!J$133+CREDITHAB!J$134),"OK","KO")</f>
        <v>OK</v>
      </c>
      <c r="I71" s="104" t="str">
        <f>IF(AND(CREDITHAB!K$106-0.5&lt;=CREDITHAB!K$124+CREDITHAB!K$125+CREDITHAB!K$127+CREDITHAB!K$130+CREDITHAB!K$131+CREDITHAB!K$132+CREDITHAB!K$133+CREDITHAB!K$134,CREDITHAB!K$106+0.5&gt;=CREDITHAB!K$124+CREDITHAB!K$125+CREDITHAB!K$127+CREDITHAB!K$130+CREDITHAB!K$131+CREDITHAB!K$132+CREDITHAB!K$133+CREDITHAB!K$134),"OK","KO")</f>
        <v>OK</v>
      </c>
      <c r="J71" s="104" t="str">
        <f>IF(AND(CREDITHAB!L$106-0.5&lt;=CREDITHAB!L$124+CREDITHAB!L$125+CREDITHAB!L$127+CREDITHAB!L$130+CREDITHAB!L$131+CREDITHAB!L$132+CREDITHAB!L$133+CREDITHAB!L$134,CREDITHAB!L$106+0.5&gt;=CREDITHAB!L$124+CREDITHAB!L$125+CREDITHAB!L$127+CREDITHAB!L$130+CREDITHAB!L$131+CREDITHAB!L$132+CREDITHAB!L$133+CREDITHAB!L$134),"OK","KO")</f>
        <v>OK</v>
      </c>
      <c r="K71" s="104" t="str">
        <f>IF(AND(CREDITHAB!M$106-0.5&lt;=CREDITHAB!M$124+CREDITHAB!M$125+CREDITHAB!M$127+CREDITHAB!M$130+CREDITHAB!M$131+CREDITHAB!M$132+CREDITHAB!M$133+CREDITHAB!M$134,CREDITHAB!M$106+0.5&gt;=CREDITHAB!M$124+CREDITHAB!M$125+CREDITHAB!M$127+CREDITHAB!M$130+CREDITHAB!M$131+CREDITHAB!M$132+CREDITHAB!M$133+CREDITHAB!M$134),"OK","KO")</f>
        <v>OK</v>
      </c>
    </row>
    <row r="72" spans="1:11" s="103" customFormat="1" ht="24.95" customHeight="1" x14ac:dyDescent="0.25">
      <c r="A72" s="109" t="s">
        <v>922</v>
      </c>
      <c r="B72" s="109" t="s">
        <v>923</v>
      </c>
      <c r="C72" s="109" t="s">
        <v>924</v>
      </c>
      <c r="D72" s="109" t="s">
        <v>925</v>
      </c>
      <c r="E72" s="109" t="s">
        <v>926</v>
      </c>
      <c r="F72" s="109" t="s">
        <v>927</v>
      </c>
      <c r="G72" s="109" t="s">
        <v>928</v>
      </c>
      <c r="H72" s="109" t="s">
        <v>929</v>
      </c>
      <c r="I72" s="109" t="s">
        <v>930</v>
      </c>
      <c r="J72" s="109" t="s">
        <v>931</v>
      </c>
      <c r="K72" s="109" t="s">
        <v>932</v>
      </c>
    </row>
    <row r="73" spans="1:11" s="103" customFormat="1" ht="24.95" customHeight="1" x14ac:dyDescent="0.25">
      <c r="A73" s="104" t="str">
        <f>IF(AND(CREDITHAB!C$106-0.5&lt;=SUM(CREDITHAB!C$137:C$142),CREDITHAB!C$106+0.5&gt;=SUM(CREDITHAB!C$137:C$142)),"OK","KO")</f>
        <v>OK</v>
      </c>
      <c r="B73" s="104" t="str">
        <f>IF(AND(CREDITHAB!D$106-0.5&lt;=SUM(CREDITHAB!D$137:D$142),CREDITHAB!D$106+0.5&gt;=SUM(CREDITHAB!D$137:D$142)),"OK","KO")</f>
        <v>OK</v>
      </c>
      <c r="C73" s="104" t="str">
        <f>IF(AND(CREDITHAB!E$106-0.5&lt;=SUM(CREDITHAB!E$137:E$142),CREDITHAB!E$106+0.5&gt;=SUM(CREDITHAB!E$137:E$142)),"OK","KO")</f>
        <v>OK</v>
      </c>
      <c r="D73" s="104" t="str">
        <f>IF(AND(CREDITHAB!F$106-0.5&lt;=SUM(CREDITHAB!F$137:F$142),CREDITHAB!F$106+0.5&gt;=SUM(CREDITHAB!F$137:F$142)),"OK","KO")</f>
        <v>OK</v>
      </c>
      <c r="E73" s="104" t="str">
        <f>IF(AND(CREDITHAB!G$106-0.5&lt;=SUM(CREDITHAB!G$137:G$142),CREDITHAB!G$106+0.5&gt;=SUM(CREDITHAB!G$137:G$142)),"OK","KO")</f>
        <v>OK</v>
      </c>
      <c r="F73" s="104" t="str">
        <f>IF(AND(CREDITHAB!H$106-0.5&lt;=SUM(CREDITHAB!H$137:H$142),CREDITHAB!H$106+0.5&gt;=SUM(CREDITHAB!H$137:H$142)),"OK","KO")</f>
        <v>OK</v>
      </c>
      <c r="G73" s="104" t="str">
        <f>IF(AND(CREDITHAB!I$106-0.5&lt;=SUM(CREDITHAB!I$137:I$142),CREDITHAB!I$106+0.5&gt;=SUM(CREDITHAB!I$137:I$142)),"OK","KO")</f>
        <v>OK</v>
      </c>
      <c r="H73" s="104" t="str">
        <f>IF(AND(CREDITHAB!J$106-0.5&lt;=SUM(CREDITHAB!J$137:J$142),CREDITHAB!J$106+0.5&gt;=SUM(CREDITHAB!J$137:J$142)),"OK","KO")</f>
        <v>OK</v>
      </c>
      <c r="I73" s="104" t="str">
        <f>IF(AND(CREDITHAB!K$106-0.5&lt;=SUM(CREDITHAB!K$137:K$142),CREDITHAB!K$106+0.5&gt;=SUM(CREDITHAB!K$137:K$142)),"OK","KO")</f>
        <v>OK</v>
      </c>
      <c r="J73" s="104" t="str">
        <f>IF(AND(CREDITHAB!L$106-0.5&lt;=SUM(CREDITHAB!L$137:L$142),CREDITHAB!L$106+0.5&gt;=SUM(CREDITHAB!L$137:L$142)),"OK","KO")</f>
        <v>OK</v>
      </c>
      <c r="K73" s="104" t="str">
        <f>IF(AND(CREDITHAB!M$106-0.5&lt;=SUM(CREDITHAB!M$137:M$142),CREDITHAB!M$106+0.5&gt;=SUM(CREDITHAB!M$137:M$142)),"OK","KO")</f>
        <v>OK</v>
      </c>
    </row>
    <row r="74" spans="1:11" s="103" customFormat="1" ht="24.95" customHeight="1" x14ac:dyDescent="0.25">
      <c r="A74" s="109" t="s">
        <v>933</v>
      </c>
      <c r="B74" s="109" t="s">
        <v>934</v>
      </c>
      <c r="C74" s="109" t="s">
        <v>935</v>
      </c>
      <c r="D74" s="109" t="s">
        <v>936</v>
      </c>
      <c r="E74" s="109" t="s">
        <v>937</v>
      </c>
      <c r="F74" s="109" t="s">
        <v>938</v>
      </c>
      <c r="G74" s="109" t="s">
        <v>939</v>
      </c>
      <c r="H74" s="109" t="s">
        <v>940</v>
      </c>
      <c r="I74" s="109" t="s">
        <v>941</v>
      </c>
      <c r="J74" s="109" t="s">
        <v>942</v>
      </c>
      <c r="K74" s="109" t="s">
        <v>943</v>
      </c>
    </row>
    <row r="75" spans="1:11" s="103" customFormat="1" ht="24.95" customHeight="1" x14ac:dyDescent="0.25">
      <c r="A75" s="104" t="str">
        <f>IF(CREDITHAB!C$110&gt;=CREDITHAB!C$111,"OK","KO")</f>
        <v>OK</v>
      </c>
      <c r="B75" s="104" t="str">
        <f>IF(CREDITHAB!D$110&gt;=CREDITHAB!D$111,"OK","KO")</f>
        <v>OK</v>
      </c>
      <c r="C75" s="104" t="str">
        <f>IF(CREDITHAB!E$110&gt;=CREDITHAB!E$111,"OK","KO")</f>
        <v>OK</v>
      </c>
      <c r="D75" s="104" t="str">
        <f>IF(CREDITHAB!F$110&gt;=CREDITHAB!F$111,"OK","KO")</f>
        <v>OK</v>
      </c>
      <c r="E75" s="104" t="str">
        <f>IF(CREDITHAB!G$110&gt;=CREDITHAB!G$111,"OK","KO")</f>
        <v>OK</v>
      </c>
      <c r="F75" s="104" t="str">
        <f>IF(CREDITHAB!H$110&gt;=CREDITHAB!H$111,"OK","KO")</f>
        <v>OK</v>
      </c>
      <c r="G75" s="104" t="str">
        <f>IF(CREDITHAB!I$110&gt;=CREDITHAB!I$111,"OK","KO")</f>
        <v>OK</v>
      </c>
      <c r="H75" s="104" t="str">
        <f>IF(CREDITHAB!J$110&gt;=CREDITHAB!J$111,"OK","KO")</f>
        <v>OK</v>
      </c>
      <c r="I75" s="104" t="str">
        <f>IF(CREDITHAB!K$110&gt;=CREDITHAB!K$111,"OK","KO")</f>
        <v>OK</v>
      </c>
      <c r="J75" s="104" t="str">
        <f>IF(CREDITHAB!L$110&gt;=CREDITHAB!L$111,"OK","KO")</f>
        <v>OK</v>
      </c>
      <c r="K75" s="104" t="str">
        <f>IF(CREDITHAB!M$110&gt;=CREDITHAB!M$111,"OK","KO")</f>
        <v>OK</v>
      </c>
    </row>
    <row r="76" spans="1:11" s="103" customFormat="1" ht="24.95" customHeight="1" x14ac:dyDescent="0.25">
      <c r="A76" s="109" t="s">
        <v>944</v>
      </c>
      <c r="B76" s="109" t="s">
        <v>945</v>
      </c>
      <c r="C76" s="109" t="s">
        <v>946</v>
      </c>
      <c r="D76" s="109" t="s">
        <v>947</v>
      </c>
      <c r="E76" s="109" t="s">
        <v>948</v>
      </c>
      <c r="F76" s="109" t="s">
        <v>949</v>
      </c>
      <c r="G76" s="109" t="s">
        <v>950</v>
      </c>
      <c r="H76" s="109" t="s">
        <v>951</v>
      </c>
      <c r="I76" s="109" t="s">
        <v>952</v>
      </c>
      <c r="J76" s="109" t="s">
        <v>953</v>
      </c>
      <c r="K76" s="109" t="s">
        <v>954</v>
      </c>
    </row>
    <row r="77" spans="1:11" s="103" customFormat="1" ht="24.95" customHeight="1" x14ac:dyDescent="0.25">
      <c r="A77" s="104" t="str">
        <f>IF(CREDITHAB!C$112&gt;=CREDITHAB!C$113,"OK","KO")</f>
        <v>OK</v>
      </c>
      <c r="B77" s="104" t="str">
        <f>IF(CREDITHAB!D$112&gt;=CREDITHAB!D$113,"OK","KO")</f>
        <v>OK</v>
      </c>
      <c r="C77" s="104" t="str">
        <f>IF(CREDITHAB!E$112&gt;=CREDITHAB!E$113,"OK","KO")</f>
        <v>OK</v>
      </c>
      <c r="D77" s="104" t="str">
        <f>IF(CREDITHAB!F$112&gt;=CREDITHAB!F$113,"OK","KO")</f>
        <v>OK</v>
      </c>
      <c r="E77" s="104" t="str">
        <f>IF(CREDITHAB!G$112&gt;=CREDITHAB!G$113,"OK","KO")</f>
        <v>OK</v>
      </c>
      <c r="F77" s="104" t="str">
        <f>IF(CREDITHAB!H$112&gt;=CREDITHAB!H$113,"OK","KO")</f>
        <v>OK</v>
      </c>
      <c r="G77" s="104" t="str">
        <f>IF(CREDITHAB!I$112&gt;=CREDITHAB!I$113,"OK","KO")</f>
        <v>OK</v>
      </c>
      <c r="H77" s="104" t="str">
        <f>IF(CREDITHAB!J$112&gt;=CREDITHAB!J$113,"OK","KO")</f>
        <v>OK</v>
      </c>
      <c r="I77" s="104" t="str">
        <f>IF(CREDITHAB!K$112&gt;=CREDITHAB!K$113,"OK","KO")</f>
        <v>OK</v>
      </c>
      <c r="J77" s="104" t="str">
        <f>IF(CREDITHAB!L$112&gt;=CREDITHAB!L$113,"OK","KO")</f>
        <v>OK</v>
      </c>
      <c r="K77" s="104" t="str">
        <f>IF(CREDITHAB!M$112&gt;=CREDITHAB!M$113,"OK","KO")</f>
        <v>OK</v>
      </c>
    </row>
    <row r="78" spans="1:11" s="103" customFormat="1" ht="24.95" customHeight="1" x14ac:dyDescent="0.25">
      <c r="A78" s="109" t="s">
        <v>955</v>
      </c>
      <c r="B78" s="109" t="s">
        <v>956</v>
      </c>
      <c r="C78" s="109" t="s">
        <v>957</v>
      </c>
      <c r="D78" s="109" t="s">
        <v>958</v>
      </c>
      <c r="E78" s="109" t="s">
        <v>959</v>
      </c>
      <c r="F78" s="109" t="s">
        <v>960</v>
      </c>
      <c r="G78" s="109" t="s">
        <v>961</v>
      </c>
      <c r="H78" s="109" t="s">
        <v>962</v>
      </c>
      <c r="I78" s="109" t="s">
        <v>963</v>
      </c>
      <c r="J78" s="109" t="s">
        <v>964</v>
      </c>
      <c r="K78" s="109" t="s">
        <v>965</v>
      </c>
    </row>
    <row r="79" spans="1:11" s="103" customFormat="1" ht="24.95" customHeight="1" x14ac:dyDescent="0.25">
      <c r="A79" s="104" t="str">
        <f>IF(CREDITHAB!C$125&gt;=CREDITHAB!C$126,"OK","KO")</f>
        <v>OK</v>
      </c>
      <c r="B79" s="104" t="str">
        <f>IF(CREDITHAB!D$125&gt;=CREDITHAB!D$126,"OK","KO")</f>
        <v>OK</v>
      </c>
      <c r="C79" s="104" t="str">
        <f>IF(CREDITHAB!E$125&gt;=CREDITHAB!E$126,"OK","KO")</f>
        <v>OK</v>
      </c>
      <c r="D79" s="104" t="str">
        <f>IF(CREDITHAB!F$125&gt;=CREDITHAB!F$126,"OK","KO")</f>
        <v>OK</v>
      </c>
      <c r="E79" s="104" t="str">
        <f>IF(CREDITHAB!G$125&gt;=CREDITHAB!G$126,"OK","KO")</f>
        <v>OK</v>
      </c>
      <c r="F79" s="104" t="str">
        <f>IF(CREDITHAB!H$125&gt;=CREDITHAB!H$126,"OK","KO")</f>
        <v>OK</v>
      </c>
      <c r="G79" s="104" t="str">
        <f>IF(CREDITHAB!I$125&gt;=CREDITHAB!I$126,"OK","KO")</f>
        <v>OK</v>
      </c>
      <c r="H79" s="104" t="str">
        <f>IF(CREDITHAB!J$125&gt;=CREDITHAB!J$126,"OK","KO")</f>
        <v>OK</v>
      </c>
      <c r="I79" s="104" t="str">
        <f>IF(CREDITHAB!K$125&gt;=CREDITHAB!K$126,"OK","KO")</f>
        <v>OK</v>
      </c>
      <c r="J79" s="104" t="str">
        <f>IF(CREDITHAB!L$125&gt;=CREDITHAB!L$126,"OK","KO")</f>
        <v>OK</v>
      </c>
      <c r="K79" s="104" t="str">
        <f>IF(CREDITHAB!M$125&gt;=CREDITHAB!M$126,"OK","KO")</f>
        <v>OK</v>
      </c>
    </row>
    <row r="80" spans="1:11" s="103" customFormat="1" ht="24.95" customHeight="1" x14ac:dyDescent="0.25">
      <c r="A80" s="109" t="s">
        <v>966</v>
      </c>
      <c r="B80" s="109" t="s">
        <v>967</v>
      </c>
      <c r="C80" s="109" t="s">
        <v>968</v>
      </c>
      <c r="D80" s="109" t="s">
        <v>969</v>
      </c>
      <c r="E80" s="109" t="s">
        <v>970</v>
      </c>
      <c r="F80" s="109" t="s">
        <v>971</v>
      </c>
      <c r="G80" s="109" t="s">
        <v>972</v>
      </c>
      <c r="H80" s="109" t="s">
        <v>973</v>
      </c>
      <c r="I80" s="109" t="s">
        <v>974</v>
      </c>
      <c r="J80" s="109" t="s">
        <v>975</v>
      </c>
      <c r="K80" s="109" t="s">
        <v>976</v>
      </c>
    </row>
    <row r="81" spans="1:11" s="103" customFormat="1" ht="24.95" customHeight="1" x14ac:dyDescent="0.25">
      <c r="A81" s="104" t="str">
        <f>IF(CREDITHAB!C$127&gt;=CREDITHAB!C$128+CREDITHAB!C$129,"OK","KO")</f>
        <v>OK</v>
      </c>
      <c r="B81" s="104" t="str">
        <f>IF(CREDITHAB!D$127&gt;=CREDITHAB!D$128+CREDITHAB!D$129,"OK","KO")</f>
        <v>OK</v>
      </c>
      <c r="C81" s="104" t="str">
        <f>IF(CREDITHAB!E$127&gt;=CREDITHAB!E$128+CREDITHAB!E$129,"OK","KO")</f>
        <v>OK</v>
      </c>
      <c r="D81" s="104" t="str">
        <f>IF(CREDITHAB!F$127&gt;=CREDITHAB!F$128+CREDITHAB!F$129,"OK","KO")</f>
        <v>OK</v>
      </c>
      <c r="E81" s="104" t="str">
        <f>IF(CREDITHAB!G$127&gt;=CREDITHAB!G$128+CREDITHAB!G$129,"OK","KO")</f>
        <v>OK</v>
      </c>
      <c r="F81" s="104" t="str">
        <f>IF(CREDITHAB!H$127&gt;=CREDITHAB!H$128+CREDITHAB!H$129,"OK","KO")</f>
        <v>OK</v>
      </c>
      <c r="G81" s="104" t="str">
        <f>IF(CREDITHAB!I$127&gt;=CREDITHAB!I$128+CREDITHAB!I$129,"OK","KO")</f>
        <v>OK</v>
      </c>
      <c r="H81" s="104" t="str">
        <f>IF(CREDITHAB!J$127&gt;=CREDITHAB!J$128+CREDITHAB!J$129,"OK","KO")</f>
        <v>OK</v>
      </c>
      <c r="I81" s="104" t="str">
        <f>IF(CREDITHAB!K$127&gt;=CREDITHAB!K$128+CREDITHAB!K$129,"OK","KO")</f>
        <v>OK</v>
      </c>
      <c r="J81" s="104" t="str">
        <f>IF(CREDITHAB!L$127&gt;=CREDITHAB!L$128+CREDITHAB!L$129,"OK","KO")</f>
        <v>OK</v>
      </c>
      <c r="K81" s="104" t="str">
        <f>IF(CREDITHAB!M$127&gt;=CREDITHAB!M$128+CREDITHAB!M$129,"OK","KO")</f>
        <v>OK</v>
      </c>
    </row>
    <row r="82" spans="1:11" s="103" customFormat="1" ht="24.95" customHeight="1" x14ac:dyDescent="0.25">
      <c r="A82" s="109" t="s">
        <v>977</v>
      </c>
      <c r="B82" s="109" t="s">
        <v>978</v>
      </c>
      <c r="C82" s="109" t="s">
        <v>979</v>
      </c>
      <c r="D82" s="109" t="s">
        <v>980</v>
      </c>
      <c r="E82" s="109" t="s">
        <v>981</v>
      </c>
      <c r="F82" s="109" t="s">
        <v>982</v>
      </c>
      <c r="G82" s="109" t="s">
        <v>983</v>
      </c>
      <c r="H82" s="109" t="s">
        <v>984</v>
      </c>
      <c r="I82" s="109" t="s">
        <v>985</v>
      </c>
      <c r="J82" s="109" t="s">
        <v>986</v>
      </c>
      <c r="K82" s="109" t="s">
        <v>987</v>
      </c>
    </row>
    <row r="83" spans="1:11" s="103" customFormat="1" ht="24.95" customHeight="1" x14ac:dyDescent="0.25">
      <c r="A83" s="104" t="str">
        <f>IF(AND(CREDITHAB!C$144-0.5&lt;=SUM(CREDITHAB!C$147:C$149),CREDITHAB!C$144+0.5&gt;=SUM(CREDITHAB!C$147:C$149)),"OK","KO")</f>
        <v>OK</v>
      </c>
      <c r="B83" s="104" t="str">
        <f>IF(AND(CREDITHAB!D$144-0.5&lt;=SUM(CREDITHAB!D$147:D$149),CREDITHAB!D$144+0.5&gt;=SUM(CREDITHAB!D$147:D$149)),"OK","KO")</f>
        <v>OK</v>
      </c>
      <c r="C83" s="104" t="str">
        <f>IF(AND(CREDITHAB!E$144-0.5&lt;=SUM(CREDITHAB!E$147:E$149),CREDITHAB!E$144+0.5&gt;=SUM(CREDITHAB!E$147:E$149)),"OK","KO")</f>
        <v>OK</v>
      </c>
      <c r="D83" s="104" t="str">
        <f>IF(AND(CREDITHAB!F$144-0.5&lt;=SUM(CREDITHAB!F$147:F$149),CREDITHAB!F$144+0.5&gt;=SUM(CREDITHAB!F$147:F$149)),"OK","KO")</f>
        <v>OK</v>
      </c>
      <c r="E83" s="104" t="str">
        <f>IF(AND(CREDITHAB!G$144-0.5&lt;=SUM(CREDITHAB!G$147:G$149),CREDITHAB!G$144+0.5&gt;=SUM(CREDITHAB!G$147:G$149)),"OK","KO")</f>
        <v>OK</v>
      </c>
      <c r="F83" s="104" t="str">
        <f>IF(AND(CREDITHAB!H$144-0.5&lt;=SUM(CREDITHAB!H$147:H$149),CREDITHAB!H$144+0.5&gt;=SUM(CREDITHAB!H$147:H$149)),"OK","KO")</f>
        <v>OK</v>
      </c>
      <c r="G83" s="104" t="str">
        <f>IF(AND(CREDITHAB!I$144-0.5&lt;=SUM(CREDITHAB!I$147:I$149),CREDITHAB!I$144+0.5&gt;=SUM(CREDITHAB!I$147:I$149)),"OK","KO")</f>
        <v>OK</v>
      </c>
      <c r="H83" s="104" t="str">
        <f>IF(AND(CREDITHAB!J$144-0.5&lt;=SUM(CREDITHAB!J$147:J$149),CREDITHAB!J$144+0.5&gt;=SUM(CREDITHAB!J$147:J$149)),"OK","KO")</f>
        <v>OK</v>
      </c>
      <c r="I83" s="104" t="str">
        <f>IF(AND(CREDITHAB!K$144-0.5&lt;=SUM(CREDITHAB!K$147:K$149),CREDITHAB!K$144+0.5&gt;=SUM(CREDITHAB!K$147:K$149)),"OK","KO")</f>
        <v>OK</v>
      </c>
      <c r="J83" s="104" t="str">
        <f>IF(AND(CREDITHAB!L$144-0.5&lt;=SUM(CREDITHAB!L$147:L$149),CREDITHAB!L$144+0.5&gt;=SUM(CREDITHAB!L$147:L$149)),"OK","KO")</f>
        <v>OK</v>
      </c>
      <c r="K83" s="104" t="str">
        <f>IF(AND(CREDITHAB!M$144-0.5&lt;=SUM(CREDITHAB!M$147:M$149),CREDITHAB!M$144+0.5&gt;=SUM(CREDITHAB!M$147:M$149)),"OK","KO")</f>
        <v>OK</v>
      </c>
    </row>
    <row r="84" spans="1:11" s="103" customFormat="1" ht="24.95" customHeight="1" x14ac:dyDescent="0.25">
      <c r="A84" s="109" t="s">
        <v>989</v>
      </c>
      <c r="B84" s="109" t="s">
        <v>990</v>
      </c>
      <c r="C84" s="109" t="s">
        <v>991</v>
      </c>
      <c r="D84" s="109" t="s">
        <v>988</v>
      </c>
      <c r="E84" s="109" t="s">
        <v>992</v>
      </c>
      <c r="F84" s="109" t="s">
        <v>993</v>
      </c>
      <c r="G84" s="109" t="s">
        <v>994</v>
      </c>
      <c r="H84" s="109" t="s">
        <v>995</v>
      </c>
      <c r="I84" s="109" t="s">
        <v>996</v>
      </c>
      <c r="J84" s="109" t="s">
        <v>997</v>
      </c>
      <c r="K84" s="109" t="s">
        <v>998</v>
      </c>
    </row>
    <row r="85" spans="1:11" s="103" customFormat="1" ht="24.95" customHeight="1" x14ac:dyDescent="0.25">
      <c r="A85" s="104" t="str">
        <f>IF(CREDITHAB!C$144&gt;=SUM(CREDITHAB!C$151:C$153),"OK","KO")</f>
        <v>OK</v>
      </c>
      <c r="B85" s="104" t="str">
        <f>IF(CREDITHAB!D$144&gt;=SUM(CREDITHAB!D$151:D$153),"OK","KO")</f>
        <v>OK</v>
      </c>
      <c r="C85" s="104" t="str">
        <f>IF(CREDITHAB!E$144&gt;=SUM(CREDITHAB!E$151:E$153),"OK","KO")</f>
        <v>OK</v>
      </c>
      <c r="D85" s="104" t="str">
        <f>IF(CREDITHAB!F$144&gt;=SUM(CREDITHAB!F$151:F$153),"OK","KO")</f>
        <v>OK</v>
      </c>
      <c r="E85" s="104" t="str">
        <f>IF(CREDITHAB!G$144&gt;=SUM(CREDITHAB!G$151:G$153),"OK","KO")</f>
        <v>OK</v>
      </c>
      <c r="F85" s="104" t="str">
        <f>IF(CREDITHAB!H$144&gt;=SUM(CREDITHAB!H$151:H$153),"OK","KO")</f>
        <v>OK</v>
      </c>
      <c r="G85" s="104" t="str">
        <f>IF(CREDITHAB!I$144&gt;=SUM(CREDITHAB!I$151:I$153),"OK","KO")</f>
        <v>OK</v>
      </c>
      <c r="H85" s="104" t="str">
        <f>IF(CREDITHAB!J$144&gt;=SUM(CREDITHAB!J$151:J$153),"OK","KO")</f>
        <v>OK</v>
      </c>
      <c r="I85" s="104" t="str">
        <f>IF(CREDITHAB!K$144&gt;=SUM(CREDITHAB!K$151:K$153),"OK","KO")</f>
        <v>OK</v>
      </c>
      <c r="J85" s="104" t="str">
        <f>IF(CREDITHAB!L$144&gt;=SUM(CREDITHAB!L$151:L$153),"OK","KO")</f>
        <v>OK</v>
      </c>
      <c r="K85" s="104" t="str">
        <f>IF(CREDITHAB!M$144&gt;=SUM(CREDITHAB!M$151:M$153),"OK","KO")</f>
        <v>OK</v>
      </c>
    </row>
    <row r="86" spans="1:11" s="103" customFormat="1" ht="24.95" customHeight="1" x14ac:dyDescent="0.25">
      <c r="A86" s="109" t="s">
        <v>1000</v>
      </c>
      <c r="B86" s="109" t="s">
        <v>999</v>
      </c>
      <c r="C86" s="109" t="s">
        <v>1001</v>
      </c>
      <c r="D86" s="109" t="s">
        <v>1002</v>
      </c>
      <c r="E86" s="109" t="s">
        <v>1003</v>
      </c>
      <c r="F86" s="109" t="s">
        <v>1004</v>
      </c>
      <c r="G86" s="109" t="s">
        <v>1005</v>
      </c>
      <c r="H86" s="109" t="s">
        <v>1006</v>
      </c>
      <c r="I86" s="109" t="s">
        <v>1007</v>
      </c>
      <c r="J86" s="109" t="s">
        <v>1008</v>
      </c>
      <c r="K86" s="109" t="s">
        <v>1009</v>
      </c>
    </row>
    <row r="87" spans="1:11" s="103" customFormat="1" ht="24.95" customHeight="1" x14ac:dyDescent="0.25">
      <c r="A87" s="104" t="str">
        <f>IF(CREDITHAB!C$144&gt;=SUM(CREDITHAB!C$155:C$157),"OK","KO")</f>
        <v>OK</v>
      </c>
      <c r="B87" s="104" t="str">
        <f>IF(CREDITHAB!D$144&gt;=SUM(CREDITHAB!D$155:D$157),"OK","KO")</f>
        <v>OK</v>
      </c>
      <c r="C87" s="104" t="str">
        <f>IF(CREDITHAB!E$144&gt;=SUM(CREDITHAB!E$155:E$157),"OK","KO")</f>
        <v>OK</v>
      </c>
      <c r="D87" s="104" t="str">
        <f>IF(CREDITHAB!F$144&gt;=SUM(CREDITHAB!F$155:F$157),"OK","KO")</f>
        <v>OK</v>
      </c>
      <c r="E87" s="104" t="str">
        <f>IF(CREDITHAB!G$144&gt;=SUM(CREDITHAB!G$155:G$157),"OK","KO")</f>
        <v>OK</v>
      </c>
      <c r="F87" s="104" t="str">
        <f>IF(CREDITHAB!H$144&gt;=SUM(CREDITHAB!H$155:H$157),"OK","KO")</f>
        <v>OK</v>
      </c>
      <c r="G87" s="104" t="str">
        <f>IF(CREDITHAB!I$144&gt;=SUM(CREDITHAB!I$155:I$157),"OK","KO")</f>
        <v>OK</v>
      </c>
      <c r="H87" s="104" t="str">
        <f>IF(CREDITHAB!J$144&gt;=SUM(CREDITHAB!J$155:J$157),"OK","KO")</f>
        <v>OK</v>
      </c>
      <c r="I87" s="104" t="str">
        <f>IF(CREDITHAB!K$144&gt;=SUM(CREDITHAB!K$155:K$157),"OK","KO")</f>
        <v>OK</v>
      </c>
      <c r="J87" s="104" t="str">
        <f>IF(CREDITHAB!L$144&gt;=SUM(CREDITHAB!L$155:L$157),"OK","KO")</f>
        <v>OK</v>
      </c>
      <c r="K87" s="104" t="str">
        <f>IF(CREDITHAB!M$144&gt;=SUM(CREDITHAB!M$155:M$157),"OK","KO")</f>
        <v>OK</v>
      </c>
    </row>
    <row r="88" spans="1:11" s="103" customFormat="1" ht="24.95" customHeight="1" x14ac:dyDescent="0.25">
      <c r="A88" s="109" t="s">
        <v>1010</v>
      </c>
      <c r="B88" s="109" t="s">
        <v>1011</v>
      </c>
      <c r="C88" s="109" t="s">
        <v>1012</v>
      </c>
      <c r="D88" s="109" t="s">
        <v>1013</v>
      </c>
      <c r="E88" s="109" t="s">
        <v>1014</v>
      </c>
      <c r="F88" s="109" t="s">
        <v>1015</v>
      </c>
      <c r="G88" s="109" t="s">
        <v>1016</v>
      </c>
      <c r="H88" s="109" t="s">
        <v>1017</v>
      </c>
      <c r="I88" s="109" t="s">
        <v>1018</v>
      </c>
      <c r="J88" s="109" t="s">
        <v>1019</v>
      </c>
      <c r="K88" s="109" t="s">
        <v>1020</v>
      </c>
    </row>
    <row r="89" spans="1:11" s="103" customFormat="1" ht="24.95" customHeight="1" x14ac:dyDescent="0.25">
      <c r="A89" s="104" t="str">
        <f>IF(AND(CREDITHAB!C$144-0.5&lt;=CREDITHAB!C$160+CREDITHAB!C$161+CREDITHAB!C$163+CREDITHAB!C$166+CREDITHAB!C$167+CREDITHAB!C$168+CREDITHAB!C$169+CREDITHAB!C$170,CREDITHAB!C$144+0.5&gt;=CREDITHAB!C$160+CREDITHAB!C$161+CREDITHAB!C$163+CREDITHAB!C$166+CREDITHAB!C$167+CREDITHAB!C$168+CREDITHAB!C$169+CREDITHAB!C$170),"OK","KO")</f>
        <v>OK</v>
      </c>
      <c r="B89" s="104" t="str">
        <f>IF(AND(CREDITHAB!D$144-0.5&lt;=CREDITHAB!D$160+CREDITHAB!D$161+CREDITHAB!D$163+CREDITHAB!D$166+CREDITHAB!D$167+CREDITHAB!D$168+CREDITHAB!D$169+CREDITHAB!D$170,CREDITHAB!D$144+0.5&gt;=CREDITHAB!D$160+CREDITHAB!D$161+CREDITHAB!D$163+CREDITHAB!D$166+CREDITHAB!D$167+CREDITHAB!D$168+CREDITHAB!D$169+CREDITHAB!D$170),"OK","KO")</f>
        <v>OK</v>
      </c>
      <c r="C89" s="104" t="str">
        <f>IF(AND(CREDITHAB!E$144-0.5&lt;=CREDITHAB!E$160+CREDITHAB!E$161+CREDITHAB!E$163+CREDITHAB!E$166+CREDITHAB!E$167+CREDITHAB!E$168+CREDITHAB!E$169+CREDITHAB!E$170,CREDITHAB!E$144+0.5&gt;=CREDITHAB!E$160+CREDITHAB!E$161+CREDITHAB!E$163+CREDITHAB!E$166+CREDITHAB!E$167+CREDITHAB!E$168+CREDITHAB!E$169+CREDITHAB!E$170),"OK","KO")</f>
        <v>OK</v>
      </c>
      <c r="D89" s="104" t="str">
        <f>IF(AND(CREDITHAB!F$144-0.5&lt;=CREDITHAB!F$160+CREDITHAB!F$161+CREDITHAB!F$163+CREDITHAB!F$166+CREDITHAB!F$167+CREDITHAB!F$168+CREDITHAB!F$169+CREDITHAB!F$170,CREDITHAB!F$144+0.5&gt;=CREDITHAB!F$160+CREDITHAB!F$161+CREDITHAB!F$163+CREDITHAB!F$166+CREDITHAB!F$167+CREDITHAB!F$168+CREDITHAB!F$169+CREDITHAB!F$170),"OK","KO")</f>
        <v>OK</v>
      </c>
      <c r="E89" s="104" t="str">
        <f>IF(AND(CREDITHAB!G$144-0.5&lt;=CREDITHAB!G$160+CREDITHAB!G$161+CREDITHAB!G$163+CREDITHAB!G$166+CREDITHAB!G$167+CREDITHAB!G$168+CREDITHAB!G$169+CREDITHAB!G$170,CREDITHAB!G$144+0.5&gt;=CREDITHAB!G$160+CREDITHAB!G$161+CREDITHAB!G$163+CREDITHAB!G$166+CREDITHAB!G$167+CREDITHAB!G$168+CREDITHAB!G$169+CREDITHAB!G$170),"OK","KO")</f>
        <v>OK</v>
      </c>
      <c r="F89" s="104" t="str">
        <f>IF(AND(CREDITHAB!H$144-0.5&lt;=CREDITHAB!H$160+CREDITHAB!H$161+CREDITHAB!H$163+CREDITHAB!H$166+CREDITHAB!H$167+CREDITHAB!H$168+CREDITHAB!H$169+CREDITHAB!H$170,CREDITHAB!H$144+0.5&gt;=CREDITHAB!H$160+CREDITHAB!H$161+CREDITHAB!H$163+CREDITHAB!H$166+CREDITHAB!H$167+CREDITHAB!H$168+CREDITHAB!H$169+CREDITHAB!H$170),"OK","KO")</f>
        <v>OK</v>
      </c>
      <c r="G89" s="104" t="str">
        <f>IF(AND(CREDITHAB!I$144-0.5&lt;=CREDITHAB!I$160+CREDITHAB!I$161+CREDITHAB!I$163+CREDITHAB!I$166+CREDITHAB!I$167+CREDITHAB!I$168+CREDITHAB!I$169+CREDITHAB!I$170,CREDITHAB!I$144+0.5&gt;=CREDITHAB!I$160+CREDITHAB!I$161+CREDITHAB!I$163+CREDITHAB!I$166+CREDITHAB!I$167+CREDITHAB!I$168+CREDITHAB!I$169+CREDITHAB!I$170),"OK","KO")</f>
        <v>OK</v>
      </c>
      <c r="H89" s="104" t="str">
        <f>IF(AND(CREDITHAB!J$144-0.5&lt;=CREDITHAB!J$160+CREDITHAB!J$161+CREDITHAB!J$163+CREDITHAB!J$166+CREDITHAB!J$167+CREDITHAB!J$168+CREDITHAB!J$169+CREDITHAB!J$170,CREDITHAB!J$144+0.5&gt;=CREDITHAB!J$160+CREDITHAB!J$161+CREDITHAB!J$163+CREDITHAB!J$166+CREDITHAB!J$167+CREDITHAB!J$168+CREDITHAB!J$169+CREDITHAB!J$170),"OK","KO")</f>
        <v>OK</v>
      </c>
      <c r="I89" s="104" t="str">
        <f>IF(AND(CREDITHAB!K$144-0.5&lt;=CREDITHAB!K$160+CREDITHAB!K$161+CREDITHAB!K$163+CREDITHAB!K$166+CREDITHAB!K$167+CREDITHAB!K$168+CREDITHAB!K$169+CREDITHAB!K$170,CREDITHAB!K$144+0.5&gt;=CREDITHAB!K$160+CREDITHAB!K$161+CREDITHAB!K$163+CREDITHAB!K$166+CREDITHAB!K$167+CREDITHAB!K$168+CREDITHAB!K$169+CREDITHAB!K$170),"OK","KO")</f>
        <v>OK</v>
      </c>
      <c r="J89" s="104" t="str">
        <f>IF(AND(CREDITHAB!L$144-0.5&lt;=CREDITHAB!L$160+CREDITHAB!L$161+CREDITHAB!L$163+CREDITHAB!L$166+CREDITHAB!L$167+CREDITHAB!L$168+CREDITHAB!L$169+CREDITHAB!L$170,CREDITHAB!L$144+0.5&gt;=CREDITHAB!L$160+CREDITHAB!L$161+CREDITHAB!L$163+CREDITHAB!L$166+CREDITHAB!L$167+CREDITHAB!L$168+CREDITHAB!L$169+CREDITHAB!L$170),"OK","KO")</f>
        <v>OK</v>
      </c>
      <c r="K89" s="104" t="str">
        <f>IF(AND(CREDITHAB!M$144-0.5&lt;=CREDITHAB!M$160+CREDITHAB!M$161+CREDITHAB!M$163+CREDITHAB!M$166+CREDITHAB!M$167+CREDITHAB!M$168+CREDITHAB!M$169+CREDITHAB!M$170,CREDITHAB!M$144+0.5&gt;=CREDITHAB!M$160+CREDITHAB!M$161+CREDITHAB!M$163+CREDITHAB!M$166+CREDITHAB!M$167+CREDITHAB!M$168+CREDITHAB!M$169+CREDITHAB!M$170),"OK","KO")</f>
        <v>OK</v>
      </c>
    </row>
    <row r="90" spans="1:11" s="103" customFormat="1" ht="24.95" customHeight="1" x14ac:dyDescent="0.25">
      <c r="A90" s="109" t="s">
        <v>1021</v>
      </c>
      <c r="B90" s="109" t="s">
        <v>1022</v>
      </c>
      <c r="C90" s="109" t="s">
        <v>1023</v>
      </c>
      <c r="D90" s="109" t="s">
        <v>1024</v>
      </c>
      <c r="E90" s="109" t="s">
        <v>1025</v>
      </c>
      <c r="F90" s="109" t="s">
        <v>1026</v>
      </c>
      <c r="G90" s="109" t="s">
        <v>1027</v>
      </c>
      <c r="H90" s="109" t="s">
        <v>1028</v>
      </c>
      <c r="I90" s="109" t="s">
        <v>1029</v>
      </c>
      <c r="J90" s="109" t="s">
        <v>1030</v>
      </c>
      <c r="K90" s="109" t="s">
        <v>1031</v>
      </c>
    </row>
    <row r="91" spans="1:11" s="103" customFormat="1" ht="24.95" customHeight="1" x14ac:dyDescent="0.25">
      <c r="A91" s="104" t="str">
        <f>IF(AND(CREDITHAB!C$144-0.5&lt;=SUM(CREDITHAB!C$173:C$178),CREDITHAB!C$144+0.5&gt;=SUM(CREDITHAB!C$173:C$178)),"OK","KO")</f>
        <v>OK</v>
      </c>
      <c r="B91" s="104" t="str">
        <f>IF(AND(CREDITHAB!D$144-0.5&lt;=SUM(CREDITHAB!D$173:D$178),CREDITHAB!D$144+0.5&gt;=SUM(CREDITHAB!D$173:D$178)),"OK","KO")</f>
        <v>OK</v>
      </c>
      <c r="C91" s="104" t="str">
        <f>IF(AND(CREDITHAB!E$144-0.5&lt;=SUM(CREDITHAB!E$173:E$178),CREDITHAB!E$144+0.5&gt;=SUM(CREDITHAB!E$173:E$178)),"OK","KO")</f>
        <v>OK</v>
      </c>
      <c r="D91" s="104" t="str">
        <f>IF(AND(CREDITHAB!F$144-0.5&lt;=SUM(CREDITHAB!F$173:F$178),CREDITHAB!F$144+0.5&gt;=SUM(CREDITHAB!F$173:F$178)),"OK","KO")</f>
        <v>OK</v>
      </c>
      <c r="E91" s="104" t="str">
        <f>IF(AND(CREDITHAB!G$144-0.5&lt;=SUM(CREDITHAB!G$173:G$178),CREDITHAB!G$144+0.5&gt;=SUM(CREDITHAB!G$173:G$178)),"OK","KO")</f>
        <v>OK</v>
      </c>
      <c r="F91" s="104" t="str">
        <f>IF(AND(CREDITHAB!H$144-0.5&lt;=SUM(CREDITHAB!H$173:H$178),CREDITHAB!H$144+0.5&gt;=SUM(CREDITHAB!H$173:H$178)),"OK","KO")</f>
        <v>OK</v>
      </c>
      <c r="G91" s="104" t="str">
        <f>IF(AND(CREDITHAB!I$144-0.5&lt;=SUM(CREDITHAB!I$173:I$178),CREDITHAB!I$144+0.5&gt;=SUM(CREDITHAB!I$173:I$178)),"OK","KO")</f>
        <v>OK</v>
      </c>
      <c r="H91" s="104" t="str">
        <f>IF(AND(CREDITHAB!J$144-0.5&lt;=SUM(CREDITHAB!J$173:J$178),CREDITHAB!J$144+0.5&gt;=SUM(CREDITHAB!J$173:J$178)),"OK","KO")</f>
        <v>OK</v>
      </c>
      <c r="I91" s="104" t="str">
        <f>IF(AND(CREDITHAB!K$144-0.5&lt;=SUM(CREDITHAB!K$173:K$178),CREDITHAB!K$144+0.5&gt;=SUM(CREDITHAB!K$173:K$178)),"OK","KO")</f>
        <v>OK</v>
      </c>
      <c r="J91" s="104" t="str">
        <f>IF(AND(CREDITHAB!L$144-0.5&lt;=SUM(CREDITHAB!L$173:L$178),CREDITHAB!L$144+0.5&gt;=SUM(CREDITHAB!L$173:L$178)),"OK","KO")</f>
        <v>OK</v>
      </c>
      <c r="K91" s="104" t="str">
        <f>IF(AND(CREDITHAB!M$144-0.5&lt;=SUM(CREDITHAB!M$173:M$178),CREDITHAB!M$144+0.5&gt;=SUM(CREDITHAB!M$173:M$178)),"OK","KO")</f>
        <v>OK</v>
      </c>
    </row>
    <row r="92" spans="1:11" s="103" customFormat="1" ht="24.95" customHeight="1" x14ac:dyDescent="0.25">
      <c r="A92" s="109" t="s">
        <v>1033</v>
      </c>
      <c r="B92" s="109" t="s">
        <v>1034</v>
      </c>
      <c r="C92" s="109" t="s">
        <v>1035</v>
      </c>
      <c r="D92" s="109" t="s">
        <v>1036</v>
      </c>
      <c r="E92" s="109" t="s">
        <v>1037</v>
      </c>
      <c r="F92" s="109" t="s">
        <v>1038</v>
      </c>
      <c r="G92" s="109" t="s">
        <v>1039</v>
      </c>
      <c r="H92" s="109" t="s">
        <v>1040</v>
      </c>
      <c r="I92" s="109" t="s">
        <v>1041</v>
      </c>
      <c r="J92" s="109" t="s">
        <v>1042</v>
      </c>
      <c r="K92" s="109" t="s">
        <v>1043</v>
      </c>
    </row>
    <row r="93" spans="1:11" s="103" customFormat="1" ht="24.95" customHeight="1" x14ac:dyDescent="0.25">
      <c r="A93" s="104" t="str">
        <f>IF(CREDITHAB!C$161&gt;=CREDITHAB!C$162,"OK","KO")</f>
        <v>OK</v>
      </c>
      <c r="B93" s="104" t="str">
        <f>IF(CREDITHAB!D$161&gt;=CREDITHAB!D$162,"OK","KO")</f>
        <v>OK</v>
      </c>
      <c r="C93" s="104" t="str">
        <f>IF(CREDITHAB!E$161&gt;=CREDITHAB!E$162,"OK","KO")</f>
        <v>OK</v>
      </c>
      <c r="D93" s="104" t="str">
        <f>IF(CREDITHAB!F$161&gt;=CREDITHAB!F$162,"OK","KO")</f>
        <v>OK</v>
      </c>
      <c r="E93" s="104" t="str">
        <f>IF(CREDITHAB!G$161&gt;=CREDITHAB!G$162,"OK","KO")</f>
        <v>OK</v>
      </c>
      <c r="F93" s="104" t="str">
        <f>IF(CREDITHAB!H$161&gt;=CREDITHAB!H$162,"OK","KO")</f>
        <v>OK</v>
      </c>
      <c r="G93" s="104" t="str">
        <f>IF(CREDITHAB!I$161&gt;=CREDITHAB!I$162,"OK","KO")</f>
        <v>OK</v>
      </c>
      <c r="H93" s="104" t="str">
        <f>IF(CREDITHAB!J$161&gt;=CREDITHAB!J$162,"OK","KO")</f>
        <v>OK</v>
      </c>
      <c r="I93" s="104" t="str">
        <f>IF(CREDITHAB!K$161&gt;=CREDITHAB!K$162,"OK","KO")</f>
        <v>OK</v>
      </c>
      <c r="J93" s="104" t="str">
        <f>IF(CREDITHAB!L$161&gt;=CREDITHAB!L$162,"OK","KO")</f>
        <v>OK</v>
      </c>
      <c r="K93" s="104" t="str">
        <f>IF(CREDITHAB!M$161&gt;=CREDITHAB!M$162,"OK","KO")</f>
        <v>OK</v>
      </c>
    </row>
    <row r="94" spans="1:11" s="103" customFormat="1" ht="24.95" customHeight="1" x14ac:dyDescent="0.25">
      <c r="A94" s="109" t="s">
        <v>1044</v>
      </c>
      <c r="B94" s="109" t="s">
        <v>1045</v>
      </c>
      <c r="C94" s="109" t="s">
        <v>1046</v>
      </c>
      <c r="D94" s="109" t="s">
        <v>1047</v>
      </c>
      <c r="E94" s="109" t="s">
        <v>1048</v>
      </c>
      <c r="F94" s="109" t="s">
        <v>1049</v>
      </c>
      <c r="G94" s="109" t="s">
        <v>1050</v>
      </c>
      <c r="H94" s="109" t="s">
        <v>1051</v>
      </c>
      <c r="I94" s="109" t="s">
        <v>1052</v>
      </c>
      <c r="J94" s="109" t="s">
        <v>1053</v>
      </c>
      <c r="K94" s="109" t="s">
        <v>1054</v>
      </c>
    </row>
    <row r="95" spans="1:11" s="103" customFormat="1" ht="24.95" customHeight="1" x14ac:dyDescent="0.25">
      <c r="A95" s="104" t="str">
        <f>IF(CREDITHAB!C$163&gt;=CREDITHAB!C$164+CREDITHAB!C$165,"OK","KO")</f>
        <v>OK</v>
      </c>
      <c r="B95" s="104" t="str">
        <f>IF(CREDITHAB!D$163&gt;=CREDITHAB!D$164+CREDITHAB!D$165,"OK","KO")</f>
        <v>OK</v>
      </c>
      <c r="C95" s="104" t="str">
        <f>IF(CREDITHAB!E$163&gt;=CREDITHAB!E$164+CREDITHAB!E$165,"OK","KO")</f>
        <v>OK</v>
      </c>
      <c r="D95" s="104" t="str">
        <f>IF(CREDITHAB!F$163&gt;=CREDITHAB!F$164+CREDITHAB!F$165,"OK","KO")</f>
        <v>OK</v>
      </c>
      <c r="E95" s="104" t="str">
        <f>IF(CREDITHAB!G$163&gt;=CREDITHAB!G$164+CREDITHAB!G$165,"OK","KO")</f>
        <v>OK</v>
      </c>
      <c r="F95" s="104" t="str">
        <f>IF(CREDITHAB!H$163&gt;=CREDITHAB!H$164+CREDITHAB!H$165,"OK","KO")</f>
        <v>OK</v>
      </c>
      <c r="G95" s="104" t="str">
        <f>IF(CREDITHAB!I$163&gt;=CREDITHAB!I$164+CREDITHAB!I$165,"OK","KO")</f>
        <v>OK</v>
      </c>
      <c r="H95" s="104" t="str">
        <f>IF(CREDITHAB!J$163&gt;=CREDITHAB!J$164+CREDITHAB!J$165,"OK","KO")</f>
        <v>OK</v>
      </c>
      <c r="I95" s="104" t="str">
        <f>IF(CREDITHAB!K$163&gt;=CREDITHAB!K$164+CREDITHAB!K$165,"OK","KO")</f>
        <v>OK</v>
      </c>
      <c r="J95" s="104" t="str">
        <f>IF(CREDITHAB!L$163&gt;=CREDITHAB!L$164+CREDITHAB!L$165,"OK","KO")</f>
        <v>OK</v>
      </c>
      <c r="K95" s="104" t="str">
        <f>IF(CREDITHAB!M$163&gt;=CREDITHAB!M$164+CREDITHAB!M$165,"OK","KO")</f>
        <v>OK</v>
      </c>
    </row>
    <row r="96" spans="1:11" s="103" customFormat="1" ht="24.95" customHeight="1" x14ac:dyDescent="0.25">
      <c r="A96" s="109" t="s">
        <v>1055</v>
      </c>
      <c r="B96" s="109" t="s">
        <v>1056</v>
      </c>
      <c r="C96" s="109" t="s">
        <v>1057</v>
      </c>
      <c r="D96" s="109" t="s">
        <v>1058</v>
      </c>
      <c r="E96" s="109" t="s">
        <v>1059</v>
      </c>
      <c r="F96" s="109" t="s">
        <v>1060</v>
      </c>
      <c r="G96" s="109" t="s">
        <v>1061</v>
      </c>
      <c r="H96" s="109" t="s">
        <v>1062</v>
      </c>
      <c r="I96" s="109" t="s">
        <v>1063</v>
      </c>
      <c r="J96" s="109" t="s">
        <v>1064</v>
      </c>
      <c r="K96" s="109" t="s">
        <v>1065</v>
      </c>
    </row>
    <row r="97" spans="1:11" s="103" customFormat="1" ht="24.95" customHeight="1" x14ac:dyDescent="0.25">
      <c r="A97" s="104" t="str">
        <f>IF(AND(CREDITHAB!C$180-0.5&lt;=SUM(CREDITHAB!C$183:C$187),CREDITHAB!C$180+0.5&gt;=SUM(CREDITHAB!C$183:C$187)),"OK","KO")</f>
        <v>OK</v>
      </c>
      <c r="B97" s="104" t="str">
        <f>IF(AND(CREDITHAB!D$180-0.5&lt;=SUM(CREDITHAB!D$183:D$187),CREDITHAB!D$180+0.5&gt;=SUM(CREDITHAB!D$183:D$187)),"OK","KO")</f>
        <v>OK</v>
      </c>
      <c r="C97" s="104" t="str">
        <f>IF(AND(CREDITHAB!E$180-0.5&lt;=SUM(CREDITHAB!E$183:E$187),CREDITHAB!E$180+0.5&gt;=SUM(CREDITHAB!E$183:E$187)),"OK","KO")</f>
        <v>OK</v>
      </c>
      <c r="D97" s="104" t="str">
        <f>IF(AND(CREDITHAB!F$180-0.5&lt;=SUM(CREDITHAB!F$183:F$187),CREDITHAB!F$180+0.5&gt;=SUM(CREDITHAB!F$183:F$187)),"OK","KO")</f>
        <v>OK</v>
      </c>
      <c r="E97" s="104" t="str">
        <f>IF(AND(CREDITHAB!G$180-0.5&lt;=SUM(CREDITHAB!G$183:G$187),CREDITHAB!G$180+0.5&gt;=SUM(CREDITHAB!G$183:G$187)),"OK","KO")</f>
        <v>OK</v>
      </c>
      <c r="F97" s="104" t="str">
        <f>IF(AND(CREDITHAB!H$180-0.5&lt;=SUM(CREDITHAB!H$183:H$187),CREDITHAB!H$180+0.5&gt;=SUM(CREDITHAB!H$183:H$187)),"OK","KO")</f>
        <v>OK</v>
      </c>
      <c r="G97" s="104" t="str">
        <f>IF(AND(CREDITHAB!I$180-0.5&lt;=SUM(CREDITHAB!I$183:I$187),CREDITHAB!I$180+0.5&gt;=SUM(CREDITHAB!I$183:I$187)),"OK","KO")</f>
        <v>OK</v>
      </c>
      <c r="H97" s="104" t="str">
        <f>IF(AND(CREDITHAB!J$180-0.5&lt;=SUM(CREDITHAB!J$183:J$187),CREDITHAB!J$180+0.5&gt;=SUM(CREDITHAB!J$183:J$187)),"OK","KO")</f>
        <v>OK</v>
      </c>
      <c r="I97" s="104" t="str">
        <f>IF(AND(CREDITHAB!K$180-0.5&lt;=SUM(CREDITHAB!K$183:K$187),CREDITHAB!K$180+0.5&gt;=SUM(CREDITHAB!K$183:K$187)),"OK","KO")</f>
        <v>OK</v>
      </c>
      <c r="J97" s="104" t="str">
        <f>IF(AND(CREDITHAB!L$180-0.5&lt;=SUM(CREDITHAB!L$183:L$187),CREDITHAB!L$180+0.5&gt;=SUM(CREDITHAB!L$183:L$187)),"OK","KO")</f>
        <v>OK</v>
      </c>
      <c r="K97" s="104" t="str">
        <f>IF(AND(CREDITHAB!M$180-0.5&lt;=SUM(CREDITHAB!M$183:M$187),CREDITHAB!M$180+0.5&gt;=SUM(CREDITHAB!M$183:M$187)),"OK","KO")</f>
        <v>OK</v>
      </c>
    </row>
    <row r="98" spans="1:11" s="103" customFormat="1" ht="24.95" customHeight="1" x14ac:dyDescent="0.25">
      <c r="A98" s="109" t="s">
        <v>1066</v>
      </c>
      <c r="B98" s="109" t="s">
        <v>1067</v>
      </c>
      <c r="C98" s="109" t="s">
        <v>1068</v>
      </c>
      <c r="D98" s="109" t="s">
        <v>1069</v>
      </c>
      <c r="E98" s="109" t="s">
        <v>1070</v>
      </c>
      <c r="F98" s="109" t="s">
        <v>1071</v>
      </c>
      <c r="G98" s="109" t="s">
        <v>1072</v>
      </c>
      <c r="H98" s="109" t="s">
        <v>1073</v>
      </c>
      <c r="I98" s="109" t="s">
        <v>1074</v>
      </c>
      <c r="J98" s="109" t="s">
        <v>1075</v>
      </c>
      <c r="K98" s="109" t="s">
        <v>1076</v>
      </c>
    </row>
    <row r="99" spans="1:11" s="103" customFormat="1" ht="24.95" customHeight="1" x14ac:dyDescent="0.25">
      <c r="A99" s="104" t="str">
        <f>IF(CREDITHAB!C$180&gt;=SUM(CREDITHAB!C$189:C$192),"OK","KO")</f>
        <v>OK</v>
      </c>
      <c r="B99" s="104" t="str">
        <f>IF(CREDITHAB!D$180&gt;=SUM(CREDITHAB!D$189:D$192),"OK","KO")</f>
        <v>OK</v>
      </c>
      <c r="C99" s="104" t="str">
        <f>IF(CREDITHAB!E$180&gt;=SUM(CREDITHAB!E$189:E$192),"OK","KO")</f>
        <v>OK</v>
      </c>
      <c r="D99" s="104" t="str">
        <f>IF(CREDITHAB!F$180&gt;=SUM(CREDITHAB!F$189:F$192),"OK","KO")</f>
        <v>OK</v>
      </c>
      <c r="E99" s="104" t="str">
        <f>IF(CREDITHAB!G$180&gt;=SUM(CREDITHAB!G$189:G$192),"OK","KO")</f>
        <v>OK</v>
      </c>
      <c r="F99" s="104" t="str">
        <f>IF(CREDITHAB!H$180&gt;=SUM(CREDITHAB!H$189:H$192),"OK","KO")</f>
        <v>OK</v>
      </c>
      <c r="G99" s="104" t="str">
        <f>IF(CREDITHAB!I$180&gt;=SUM(CREDITHAB!I$189:I$192),"OK","KO")</f>
        <v>OK</v>
      </c>
      <c r="H99" s="104" t="str">
        <f>IF(CREDITHAB!J$180&gt;=SUM(CREDITHAB!J$189:J$192),"OK","KO")</f>
        <v>OK</v>
      </c>
      <c r="I99" s="104" t="str">
        <f>IF(CREDITHAB!K$180&gt;=SUM(CREDITHAB!K$189:K$192),"OK","KO")</f>
        <v>OK</v>
      </c>
      <c r="J99" s="104" t="str">
        <f>IF(CREDITHAB!L$180&gt;=SUM(CREDITHAB!L$189:L$192),"OK","KO")</f>
        <v>OK</v>
      </c>
      <c r="K99" s="104" t="str">
        <f>IF(CREDITHAB!M$180&gt;=SUM(CREDITHAB!M$189:M$192),"OK","KO")</f>
        <v>OK</v>
      </c>
    </row>
    <row r="100" spans="1:11" s="103" customFormat="1" ht="24.95" customHeight="1" x14ac:dyDescent="0.25">
      <c r="A100" s="109" t="s">
        <v>1077</v>
      </c>
      <c r="B100" s="109" t="s">
        <v>1078</v>
      </c>
      <c r="C100" s="109" t="s">
        <v>1079</v>
      </c>
      <c r="D100" s="109" t="s">
        <v>1080</v>
      </c>
      <c r="E100" s="109" t="s">
        <v>1081</v>
      </c>
      <c r="F100" s="109" t="s">
        <v>1082</v>
      </c>
      <c r="G100" s="109" t="s">
        <v>1083</v>
      </c>
      <c r="H100" s="109" t="s">
        <v>1084</v>
      </c>
      <c r="I100" s="109" t="s">
        <v>1085</v>
      </c>
      <c r="J100" s="109" t="s">
        <v>1086</v>
      </c>
      <c r="K100" s="109" t="s">
        <v>1087</v>
      </c>
    </row>
    <row r="101" spans="1:11" s="103" customFormat="1" ht="24.95" customHeight="1" x14ac:dyDescent="0.25">
      <c r="A101" s="104" t="str">
        <f>IF(AND(CREDITHAB!C$180-0.5&lt;=SUM(CREDITHAB!C$194:C$200),CREDITHAB!C$180+0.5&gt;=SUM(CREDITHAB!C$194:C$200)),"OK","KO")</f>
        <v>OK</v>
      </c>
      <c r="B101" s="104" t="str">
        <f>IF(AND(CREDITHAB!D$180-0.5&lt;=SUM(CREDITHAB!D$194:D$200),CREDITHAB!D$180+0.5&gt;=SUM(CREDITHAB!D$194:D$200)),"OK","KO")</f>
        <v>OK</v>
      </c>
      <c r="C101" s="104" t="str">
        <f>IF(AND(CREDITHAB!E$180-0.5&lt;=SUM(CREDITHAB!E$194:E$200),CREDITHAB!E$180+0.5&gt;=SUM(CREDITHAB!E$194:E$200)),"OK","KO")</f>
        <v>OK</v>
      </c>
      <c r="D101" s="104" t="str">
        <f>IF(AND(CREDITHAB!F$180-0.5&lt;=SUM(CREDITHAB!F$194:F$200),CREDITHAB!F$180+0.5&gt;=SUM(CREDITHAB!F$194:F$200)),"OK","KO")</f>
        <v>OK</v>
      </c>
      <c r="E101" s="104" t="str">
        <f>IF(AND(CREDITHAB!G$180-0.5&lt;=SUM(CREDITHAB!G$194:G$200),CREDITHAB!G$180+0.5&gt;=SUM(CREDITHAB!G$194:G$200)),"OK","KO")</f>
        <v>OK</v>
      </c>
      <c r="F101" s="104" t="str">
        <f>IF(AND(CREDITHAB!H$180-0.5&lt;=SUM(CREDITHAB!H$194:H$200),CREDITHAB!H$180+0.5&gt;=SUM(CREDITHAB!H$194:H$200)),"OK","KO")</f>
        <v>OK</v>
      </c>
      <c r="G101" s="104" t="str">
        <f>IF(AND(CREDITHAB!I$180-0.5&lt;=SUM(CREDITHAB!I$194:I$200),CREDITHAB!I$180+0.5&gt;=SUM(CREDITHAB!I$194:I$200)),"OK","KO")</f>
        <v>OK</v>
      </c>
      <c r="H101" s="104" t="str">
        <f>IF(AND(CREDITHAB!J$180-0.5&lt;=SUM(CREDITHAB!J$194:J$200),CREDITHAB!J$180+0.5&gt;=SUM(CREDITHAB!J$194:J$200)),"OK","KO")</f>
        <v>OK</v>
      </c>
      <c r="I101" s="104" t="str">
        <f>IF(AND(CREDITHAB!K$180-0.5&lt;=SUM(CREDITHAB!K$194:K$200),CREDITHAB!K$180+0.5&gt;=SUM(CREDITHAB!K$194:K$200)),"OK","KO")</f>
        <v>OK</v>
      </c>
      <c r="J101" s="104" t="str">
        <f>IF(AND(CREDITHAB!L$180-0.5&lt;=SUM(CREDITHAB!L$194:L$200),CREDITHAB!L$180+0.5&gt;=SUM(CREDITHAB!L$194:L$200)),"OK","KO")</f>
        <v>OK</v>
      </c>
      <c r="K101" s="104" t="str">
        <f>IF(AND(CREDITHAB!M$180-0.5&lt;=SUM(CREDITHAB!M$194:M$200),CREDITHAB!M$180+0.5&gt;=SUM(CREDITHAB!M$194:M$200)),"OK","KO")</f>
        <v>OK</v>
      </c>
    </row>
    <row r="102" spans="1:11" s="103" customFormat="1" ht="24.95" customHeight="1" x14ac:dyDescent="0.25">
      <c r="A102" s="109" t="s">
        <v>1088</v>
      </c>
      <c r="B102" s="116"/>
      <c r="C102" s="116"/>
      <c r="D102" s="116"/>
      <c r="E102" s="116"/>
      <c r="F102" s="116"/>
      <c r="G102" s="116"/>
      <c r="H102" s="109" t="s">
        <v>1089</v>
      </c>
      <c r="I102" s="109" t="s">
        <v>1090</v>
      </c>
      <c r="J102" s="109" t="s">
        <v>1091</v>
      </c>
      <c r="K102" s="109" t="s">
        <v>1092</v>
      </c>
    </row>
    <row r="103" spans="1:11" s="103" customFormat="1" ht="24.95" customHeight="1" x14ac:dyDescent="0.25">
      <c r="A103" s="104" t="str">
        <f>IF(AND(CREDITHAB!C$23-0.5&lt;=SUM(CREDITHAB!C$203:C$206),CREDITHAB!C$23+0.5&gt;=SUM(CREDITHAB!C$203:C$206)),"OK","KO")</f>
        <v>OK</v>
      </c>
      <c r="B103" s="106"/>
      <c r="C103" s="106"/>
      <c r="D103" s="106"/>
      <c r="E103" s="106"/>
      <c r="F103" s="106"/>
      <c r="G103" s="106"/>
      <c r="H103" s="104" t="str">
        <f>IF(AND(CREDITHAB!J$23-0.5&lt;=SUM(CREDITHAB!J$203:J$206),CREDITHAB!J$23+0.5&gt;=SUM(CREDITHAB!J$203:J$206)),"OK","KO")</f>
        <v>OK</v>
      </c>
      <c r="I103" s="104" t="str">
        <f>IF(AND(CREDITHAB!K$23-0.5&lt;=SUM(CREDITHAB!K$203:K$206),CREDITHAB!K$23+0.5&gt;=SUM(CREDITHAB!K$203:K$206)),"OK","KO")</f>
        <v>OK</v>
      </c>
      <c r="J103" s="104" t="str">
        <f>IF(AND(CREDITHAB!L$23-0.5&lt;=SUM(CREDITHAB!L$203:L$206),CREDITHAB!L$23+0.5&gt;=SUM(CREDITHAB!L$203:L$206)),"OK","KO")</f>
        <v>OK</v>
      </c>
      <c r="K103" s="104" t="str">
        <f>IF(AND(CREDITHAB!M$23-0.5&lt;=SUM(CREDITHAB!M$203:M$206),CREDITHAB!M$23+0.5&gt;=SUM(CREDITHAB!M$203:M$206)),"OK","KO")</f>
        <v>OK</v>
      </c>
    </row>
    <row r="104" spans="1:11" s="103" customFormat="1" ht="24.95" customHeight="1" x14ac:dyDescent="0.25">
      <c r="A104" s="109" t="s">
        <v>1093</v>
      </c>
      <c r="B104" s="112"/>
      <c r="C104" s="112"/>
      <c r="D104" s="112"/>
      <c r="E104" s="112"/>
      <c r="F104" s="112"/>
      <c r="G104" s="112"/>
      <c r="H104" s="109" t="s">
        <v>1094</v>
      </c>
      <c r="I104" s="109" t="s">
        <v>1095</v>
      </c>
      <c r="J104" s="109" t="s">
        <v>1096</v>
      </c>
      <c r="K104" s="109" t="s">
        <v>1097</v>
      </c>
    </row>
    <row r="105" spans="1:11" s="103" customFormat="1" ht="24.95" customHeight="1" x14ac:dyDescent="0.25">
      <c r="A105" s="104" t="str">
        <f>IF(AND(CREDITHAB!C$23-0.5&lt;=SUM(CREDITHAB!C$208:C$211),CREDITHAB!C$23+0.5&gt;=SUM(CREDITHAB!C$208:C$211)),"OK","KO")</f>
        <v>OK</v>
      </c>
      <c r="B105" s="112"/>
      <c r="C105" s="112"/>
      <c r="D105" s="112"/>
      <c r="E105" s="112"/>
      <c r="F105" s="112"/>
      <c r="G105" s="112"/>
      <c r="H105" s="104" t="str">
        <f>IF(AND(CREDITHAB!J$23-0.5&lt;=SUM(CREDITHAB!J$208:J$211),CREDITHAB!J$23+0.5&gt;=SUM(CREDITHAB!J$208:J$211)),"OK","KO")</f>
        <v>OK</v>
      </c>
      <c r="I105" s="104" t="str">
        <f>IF(AND(CREDITHAB!K$23-0.5&lt;=SUM(CREDITHAB!K$208:K$211),CREDITHAB!K$23+0.5&gt;=SUM(CREDITHAB!K$208:K$211)),"OK","KO")</f>
        <v>OK</v>
      </c>
      <c r="J105" s="104" t="str">
        <f>IF(AND(CREDITHAB!L$23-0.5&lt;=SUM(CREDITHAB!L$208:L$211),CREDITHAB!L$23+0.5&gt;=SUM(CREDITHAB!L$208:L$211)),"OK","KO")</f>
        <v>OK</v>
      </c>
      <c r="K105" s="104" t="str">
        <f>IF(AND(CREDITHAB!M$23-0.5&lt;=SUM(CREDITHAB!M$208:M$211),CREDITHAB!M$23+0.5&gt;=SUM(CREDITHAB!M$208:M$211)),"OK","KO")</f>
        <v>OK</v>
      </c>
    </row>
    <row r="106" spans="1:11" s="103" customFormat="1" ht="24.95" customHeight="1" x14ac:dyDescent="0.25">
      <c r="A106" s="109" t="s">
        <v>1098</v>
      </c>
      <c r="B106" s="109" t="s">
        <v>1099</v>
      </c>
      <c r="C106" s="109" t="s">
        <v>1100</v>
      </c>
      <c r="D106" s="109" t="s">
        <v>1101</v>
      </c>
      <c r="E106" s="109" t="s">
        <v>1102</v>
      </c>
      <c r="F106" s="109" t="s">
        <v>1103</v>
      </c>
      <c r="G106" s="109" t="s">
        <v>1104</v>
      </c>
      <c r="H106" s="109" t="s">
        <v>1105</v>
      </c>
      <c r="I106" s="109" t="s">
        <v>1106</v>
      </c>
      <c r="J106" s="109" t="s">
        <v>1107</v>
      </c>
      <c r="K106" s="109" t="s">
        <v>1108</v>
      </c>
    </row>
    <row r="107" spans="1:11" s="103" customFormat="1" ht="24.95" customHeight="1" x14ac:dyDescent="0.25">
      <c r="A107" s="104" t="str">
        <f>IF(AND(CREDITHAB!C$144-0.5&lt;=CREDITHAB!C$89+CREDITHAB!C$90,CREDITHAB!C$144+0.5&gt;=CREDITHAB!C$89+CREDITHAB!C$90),"OK","KO")</f>
        <v>OK</v>
      </c>
      <c r="B107" s="104" t="str">
        <f>IF(AND(CREDITHAB!D$144-0.5&lt;=CREDITHAB!D$89+CREDITHAB!D$90,CREDITHAB!D$144+0.5&gt;=CREDITHAB!D$89+CREDITHAB!D$90),"OK","KO")</f>
        <v>OK</v>
      </c>
      <c r="C107" s="104" t="str">
        <f>IF(AND(CREDITHAB!E$144-0.5&lt;=CREDITHAB!E$89+CREDITHAB!E$90,CREDITHAB!E$144+0.5&gt;=CREDITHAB!E$89+CREDITHAB!E$90),"OK","KO")</f>
        <v>OK</v>
      </c>
      <c r="D107" s="104" t="str">
        <f>IF(AND(CREDITHAB!F$144-0.5&lt;=CREDITHAB!F$89+CREDITHAB!F$90,CREDITHAB!F$144+0.5&gt;=CREDITHAB!F$89+CREDITHAB!F$90),"OK","KO")</f>
        <v>OK</v>
      </c>
      <c r="E107" s="104" t="str">
        <f>IF(AND(CREDITHAB!G$144-0.5&lt;=CREDITHAB!G$89+CREDITHAB!G$90,CREDITHAB!G$144+0.5&gt;=CREDITHAB!G$89+CREDITHAB!G$90),"OK","KO")</f>
        <v>OK</v>
      </c>
      <c r="F107" s="104" t="str">
        <f>IF(AND(CREDITHAB!H$144-0.5&lt;=CREDITHAB!H$89+CREDITHAB!H$90,CREDITHAB!H$144+0.5&gt;=CREDITHAB!H$89+CREDITHAB!H$90),"OK","KO")</f>
        <v>OK</v>
      </c>
      <c r="G107" s="104" t="str">
        <f>IF(AND(CREDITHAB!I$144-0.5&lt;=CREDITHAB!I$89+CREDITHAB!I$90,CREDITHAB!I$144+0.5&gt;=CREDITHAB!I$89+CREDITHAB!I$90),"OK","KO")</f>
        <v>OK</v>
      </c>
      <c r="H107" s="104" t="str">
        <f>IF(AND(CREDITHAB!J$144-0.5&lt;=CREDITHAB!J$89+CREDITHAB!J$90,CREDITHAB!J$144+0.5&gt;=CREDITHAB!J$89+CREDITHAB!J$90),"OK","KO")</f>
        <v>OK</v>
      </c>
      <c r="I107" s="104" t="str">
        <f>IF(AND(CREDITHAB!K$144-0.5&lt;=CREDITHAB!K$89+CREDITHAB!K$90,CREDITHAB!K$144+0.5&gt;=CREDITHAB!K$89+CREDITHAB!K$90),"OK","KO")</f>
        <v>OK</v>
      </c>
      <c r="J107" s="104" t="str">
        <f>IF(AND(CREDITHAB!L$144-0.5&lt;=CREDITHAB!L$89+CREDITHAB!L$90,CREDITHAB!L$144+0.5&gt;=CREDITHAB!L$89+CREDITHAB!L$90),"OK","KO")</f>
        <v>OK</v>
      </c>
      <c r="K107" s="104" t="str">
        <f>IF(AND(CREDITHAB!M$144-0.5&lt;=CREDITHAB!M$89+CREDITHAB!M$90,CREDITHAB!M$144+0.5&gt;=CREDITHAB!M$89+CREDITHAB!M$90),"OK","KO")</f>
        <v>OK</v>
      </c>
    </row>
    <row r="108" spans="1:11" s="103" customFormat="1" ht="24.95" customHeight="1" x14ac:dyDescent="0.25">
      <c r="A108" s="109" t="s">
        <v>1109</v>
      </c>
      <c r="B108" s="109" t="s">
        <v>1110</v>
      </c>
      <c r="C108" s="109" t="s">
        <v>1111</v>
      </c>
      <c r="D108" s="109" t="s">
        <v>1112</v>
      </c>
      <c r="E108" s="109" t="s">
        <v>1113</v>
      </c>
      <c r="F108" s="109" t="s">
        <v>1114</v>
      </c>
      <c r="G108" s="109" t="s">
        <v>1115</v>
      </c>
      <c r="H108" s="109" t="s">
        <v>1116</v>
      </c>
      <c r="I108" s="109" t="s">
        <v>1117</v>
      </c>
      <c r="J108" s="109" t="s">
        <v>1118</v>
      </c>
      <c r="K108" s="109" t="s">
        <v>1119</v>
      </c>
    </row>
    <row r="109" spans="1:11" s="103" customFormat="1" ht="24.95" customHeight="1" x14ac:dyDescent="0.25">
      <c r="A109" s="104" t="str">
        <f>IF(AND(CREDITHAB!C$106-0.5&lt;=CREDITHAB!C$65+CREDITHAB!C$66+CREDITHAB!C$67,CREDITHAB!C$106+0.5&gt;=CREDITHAB!C$65+CREDITHAB!C$66+CREDITHAB!C$67),"OK","KO")</f>
        <v>OK</v>
      </c>
      <c r="B109" s="104" t="str">
        <f>IF(AND(CREDITHAB!D$106-0.5&lt;=CREDITHAB!D$65+CREDITHAB!D$66+CREDITHAB!D$67,CREDITHAB!D$106+0.5&gt;=CREDITHAB!D$65+CREDITHAB!D$66+CREDITHAB!D$67),"OK","KO")</f>
        <v>OK</v>
      </c>
      <c r="C109" s="104" t="str">
        <f>IF(AND(CREDITHAB!E$106-0.5&lt;=CREDITHAB!E$65+CREDITHAB!E$66+CREDITHAB!E$67,CREDITHAB!E$106+0.5&gt;=CREDITHAB!E$65+CREDITHAB!E$66+CREDITHAB!E$67),"OK","KO")</f>
        <v>OK</v>
      </c>
      <c r="D109" s="104" t="str">
        <f>IF(AND(CREDITHAB!F$106-0.5&lt;=CREDITHAB!F$65+CREDITHAB!F$66+CREDITHAB!F$67,CREDITHAB!F$106+0.5&gt;=CREDITHAB!F$65+CREDITHAB!F$66+CREDITHAB!F$67),"OK","KO")</f>
        <v>OK</v>
      </c>
      <c r="E109" s="104" t="str">
        <f>IF(AND(CREDITHAB!G$106-0.5&lt;=CREDITHAB!G$65+CREDITHAB!G$66+CREDITHAB!G$67,CREDITHAB!G$106+0.5&gt;=CREDITHAB!G$65+CREDITHAB!G$66+CREDITHAB!G$67),"OK","KO")</f>
        <v>OK</v>
      </c>
      <c r="F109" s="104" t="str">
        <f>IF(AND(CREDITHAB!H$106-0.5&lt;=CREDITHAB!H$65+CREDITHAB!H$66+CREDITHAB!H$67,CREDITHAB!H$106+0.5&gt;=CREDITHAB!H$65+CREDITHAB!H$66+CREDITHAB!H$67),"OK","KO")</f>
        <v>OK</v>
      </c>
      <c r="G109" s="104" t="str">
        <f>IF(AND(CREDITHAB!I$106-0.5&lt;=CREDITHAB!I$65+CREDITHAB!I$66+CREDITHAB!I$67,CREDITHAB!I$106+0.5&gt;=CREDITHAB!I$65+CREDITHAB!I$66+CREDITHAB!I$67),"OK","KO")</f>
        <v>OK</v>
      </c>
      <c r="H109" s="104" t="str">
        <f>IF(AND(CREDITHAB!J$106-0.5&lt;=CREDITHAB!J$65+CREDITHAB!J$66+CREDITHAB!J$67,CREDITHAB!J$106+0.5&gt;=CREDITHAB!J$65+CREDITHAB!J$66+CREDITHAB!J$67),"OK","KO")</f>
        <v>OK</v>
      </c>
      <c r="I109" s="104" t="str">
        <f>IF(AND(CREDITHAB!K$106-0.5&lt;=CREDITHAB!K$65+CREDITHAB!K$66+CREDITHAB!K$67,CREDITHAB!K$106+0.5&gt;=CREDITHAB!K$65+CREDITHAB!K$66+CREDITHAB!K$67),"OK","KO")</f>
        <v>OK</v>
      </c>
      <c r="J109" s="104" t="str">
        <f>IF(AND(CREDITHAB!L$106-0.5&lt;=CREDITHAB!L$65+CREDITHAB!L$66+CREDITHAB!L$67,CREDITHAB!L$106+0.5&gt;=CREDITHAB!L$65+CREDITHAB!L$66+CREDITHAB!L$67),"OK","KO")</f>
        <v>OK</v>
      </c>
      <c r="K109" s="104" t="str">
        <f>IF(AND(CREDITHAB!M$106-0.5&lt;=CREDITHAB!M$65+CREDITHAB!M$66+CREDITHAB!M$67,CREDITHAB!M$106+0.5&gt;=CREDITHAB!M$65+CREDITHAB!M$66+CREDITHAB!M$67),"OK","KO")</f>
        <v>OK</v>
      </c>
    </row>
    <row r="110" spans="1:11" s="103" customFormat="1" ht="24.95" customHeight="1" x14ac:dyDescent="0.25">
      <c r="A110" s="109" t="s">
        <v>1120</v>
      </c>
      <c r="B110" s="109" t="s">
        <v>1121</v>
      </c>
      <c r="C110" s="109" t="s">
        <v>1122</v>
      </c>
      <c r="D110" s="109" t="s">
        <v>1478</v>
      </c>
      <c r="E110" s="112"/>
      <c r="F110" s="109" t="s">
        <v>1123</v>
      </c>
      <c r="G110" s="109" t="s">
        <v>1124</v>
      </c>
      <c r="H110" s="109" t="s">
        <v>1125</v>
      </c>
      <c r="I110" s="109" t="s">
        <v>1126</v>
      </c>
      <c r="J110" s="109" t="s">
        <v>1127</v>
      </c>
      <c r="K110" s="109" t="s">
        <v>1128</v>
      </c>
    </row>
    <row r="111" spans="1:11" s="103" customFormat="1" ht="24.95" customHeight="1" x14ac:dyDescent="0.25">
      <c r="A111" s="104" t="str">
        <f>IF(IF(OR(CREDITHAB!C$51 = 0,CREDITHAB!C$68 = 0),AND(CREDITHAB!C$180-0.5 &lt;= (CREDITHAB!C$50 + CREDITHAB!C$51) + (CREDITHAB!C$65 + CREDITHAB!C$66 + CREDITHAB!C$67 + CREDITHAB!C$68) - CREDITHAB!C$116,CREDITHAB!C$180+0.5 &gt;= (CREDITHAB!C$50 + CREDITHAB!C$51) + (CREDITHAB!C$65 + CREDITHAB!C$66 + CREDITHAB!C$67 + CREDITHAB!C$68) - CREDITHAB!C$116),MAX(CREDITHAB!C$50 + CREDITHAB!C$51, CREDITHAB!C$65 + CREDITHAB!C$66 + CREDITHAB!C$67 + CREDITHAB!C$68) &lt;= CREDITHAB!C$180 &lt;= (CREDITHAB!C$50 + CREDITHAB!C$51) + (CREDITHAB!C$65 + CREDITHAB!C$66 + CREDITHAB!C$67 + CREDITHAB!C$68)),"OK","KO")</f>
        <v>OK</v>
      </c>
      <c r="B111" s="104" t="str">
        <f>IF(IF(OR(CREDITHAB!D$51 = 0,CREDITHAB!D$68 = 0),AND(CREDITHAB!D$180-0.5 &lt;= (CREDITHAB!D$50 + CREDITHAB!D$51) + (CREDITHAB!D$65 + CREDITHAB!D$66 + CREDITHAB!D$67 + CREDITHAB!D$68) - CREDITHAB!D$116,CREDITHAB!D$180+0.5 &gt;= (CREDITHAB!D$50 + CREDITHAB!D$51) + (CREDITHAB!D$65 + CREDITHAB!D$66 + CREDITHAB!D$67 + CREDITHAB!D$68) - CREDITHAB!D$116),MAX(CREDITHAB!D$50 + CREDITHAB!D$51, CREDITHAB!D$65 + CREDITHAB!D$66 + CREDITHAB!D$67 + CREDITHAB!D$68) &lt;= CREDITHAB!D$180 &lt;= (CREDITHAB!D$50 + CREDITHAB!D$51) + (CREDITHAB!D$65 + CREDITHAB!D$66 + CREDITHAB!D$67 + CREDITHAB!D$68)),"OK","KO")</f>
        <v>OK</v>
      </c>
      <c r="C111" s="104" t="str">
        <f>IF(IF(OR(CREDITHAB!E$51 = 0,CREDITHAB!E$68 = 0),AND(CREDITHAB!E$180-0.5 &lt;= (CREDITHAB!E$50 + CREDITHAB!E$51) + (CREDITHAB!E$65 + CREDITHAB!E$66 + CREDITHAB!E$67 + CREDITHAB!E$68) - CREDITHAB!E$116,CREDITHAB!E$180+0.5 &gt;= (CREDITHAB!E$50 + CREDITHAB!E$51) + (CREDITHAB!E$65 + CREDITHAB!E$66 + CREDITHAB!E$67 + CREDITHAB!E$68) - CREDITHAB!E$116),MAX(CREDITHAB!E$50 + CREDITHAB!E$51, CREDITHAB!E$65 + CREDITHAB!E$66 + CREDITHAB!E$67 + CREDITHAB!E$68) &lt;= CREDITHAB!E$180 &lt;= (CREDITHAB!E$50 + CREDITHAB!E$51) + (CREDITHAB!E$65 + CREDITHAB!E$66 + CREDITHAB!E$67 + CREDITHAB!E$68)),"OK","KO")</f>
        <v>OK</v>
      </c>
      <c r="D111" s="104" t="str">
        <f>IF(IF(OR(CREDITHAB!F$51 = 0,CREDITHAB!F$68 = 0),AND(CREDITHAB!F$180-0.5 &lt;= (CREDITHAB!F$50 + CREDITHAB!F$51) + (CREDITHAB!F$65 + CREDITHAB!F$66 + CREDITHAB!F$67 + CREDITHAB!F$68) - CREDITHAB!F$116,CREDITHAB!F$180+0.5 &gt;= (CREDITHAB!F$50 + CREDITHAB!F$51) + (CREDITHAB!F$65 + CREDITHAB!F$66 + CREDITHAB!F$67 + CREDITHAB!F$68) - CREDITHAB!F$116),MAX(CREDITHAB!F$50 + CREDITHAB!F$51, CREDITHAB!F$65 + CREDITHAB!F$66 + CREDITHAB!F$67 + CREDITHAB!F$68) &lt;= CREDITHAB!F$180 &lt;= (CREDITHAB!F$50 + CREDITHAB!F$51) + (CREDITHAB!F$65 + CREDITHAB!F$66 + CREDITHAB!F$67 + CREDITHAB!F$68)),"OK","KO")</f>
        <v>OK</v>
      </c>
      <c r="E111" s="112"/>
      <c r="F111" s="104" t="str">
        <f>IF(IF(OR(CREDITHAB!H$51 = 0,CREDITHAB!H$68 = 0),AND(CREDITHAB!H$180-0.5 &lt;= (CREDITHAB!H$50 + CREDITHAB!H$51) + (CREDITHAB!H$65 + CREDITHAB!H$66 + CREDITHAB!H$67 + CREDITHAB!H$68) - CREDITHAB!H$116,CREDITHAB!H$180+0.5 &gt;= (CREDITHAB!H$50 + CREDITHAB!H$51) + (CREDITHAB!H$65 + CREDITHAB!H$66 + CREDITHAB!H$67 + CREDITHAB!H$68) - CREDITHAB!H$116),MAX(CREDITHAB!H$50 + CREDITHAB!H$51, CREDITHAB!H$65 + CREDITHAB!H$66 + CREDITHAB!H$67 + CREDITHAB!H$68) &lt;= CREDITHAB!H$180 &lt;= (CREDITHAB!H$50 + CREDITHAB!H$51) + (CREDITHAB!H$65 + CREDITHAB!H$66 + CREDITHAB!H$67 + CREDITHAB!H$68)),"OK","KO")</f>
        <v>OK</v>
      </c>
      <c r="G111" s="104" t="str">
        <f>IF(IF(OR(CREDITHAB!I$51 = 0,CREDITHAB!I$68 = 0),AND(CREDITHAB!I$180-0.5 &lt;= (CREDITHAB!I$50 + CREDITHAB!I$51) + (CREDITHAB!I$65 + CREDITHAB!I$66 + CREDITHAB!I$67 + CREDITHAB!I$68) - CREDITHAB!I$116,CREDITHAB!I$180+0.5 &gt;= (CREDITHAB!I$50 + CREDITHAB!I$51) + (CREDITHAB!I$65 + CREDITHAB!I$66 + CREDITHAB!I$67 + CREDITHAB!I$68) - CREDITHAB!I$116),MAX(CREDITHAB!I$50 + CREDITHAB!I$51, CREDITHAB!I$65 + CREDITHAB!I$66 + CREDITHAB!I$67 + CREDITHAB!I$68) &lt;= CREDITHAB!I$180 &lt;= (CREDITHAB!I$50 + CREDITHAB!I$51) + (CREDITHAB!I$65 + CREDITHAB!I$66 + CREDITHAB!I$67 + CREDITHAB!I$68)),"OK","KO")</f>
        <v>OK</v>
      </c>
      <c r="H111" s="104" t="str">
        <f>IF(IF(OR(CREDITHAB!J$51 = 0,CREDITHAB!J$68 = 0),AND(CREDITHAB!J$180-0.5 &lt;= (CREDITHAB!J$50 + CREDITHAB!J$51) + (CREDITHAB!J$65 + CREDITHAB!J$66 + CREDITHAB!J$67 + CREDITHAB!J$68) - CREDITHAB!J$116,CREDITHAB!J$180+0.5 &gt;= (CREDITHAB!J$50 + CREDITHAB!J$51) + (CREDITHAB!J$65 + CREDITHAB!J$66 + CREDITHAB!J$67 + CREDITHAB!J$68) - CREDITHAB!J$116),MAX(CREDITHAB!J$50 + CREDITHAB!J$51, CREDITHAB!J$65 + CREDITHAB!J$66 + CREDITHAB!J$67 + CREDITHAB!J$68) &lt;= CREDITHAB!J$180 &lt;= (CREDITHAB!J$50 + CREDITHAB!J$51) + (CREDITHAB!J$65 + CREDITHAB!J$66 + CREDITHAB!J$67 + CREDITHAB!J$68)),"OK","KO")</f>
        <v>OK</v>
      </c>
      <c r="I111" s="104" t="str">
        <f>IF(IF(OR(CREDITHAB!K$51 = 0,CREDITHAB!K$68 = 0),AND(CREDITHAB!K$180-0.5 &lt;= (CREDITHAB!K$50 + CREDITHAB!K$51) + (CREDITHAB!K$65 + CREDITHAB!K$66 + CREDITHAB!K$67 + CREDITHAB!K$68) - CREDITHAB!K$116,CREDITHAB!K$180+0.5 &gt;= (CREDITHAB!K$50 + CREDITHAB!K$51) + (CREDITHAB!K$65 + CREDITHAB!K$66 + CREDITHAB!K$67 + CREDITHAB!K$68) - CREDITHAB!K$116),MAX(CREDITHAB!K$50 + CREDITHAB!K$51, CREDITHAB!K$65 + CREDITHAB!K$66 + CREDITHAB!K$67 + CREDITHAB!K$68) &lt;= CREDITHAB!K$180 &lt;= (CREDITHAB!K$50 + CREDITHAB!K$51) + (CREDITHAB!K$65 + CREDITHAB!K$66 + CREDITHAB!K$67 + CREDITHAB!K$68)),"OK","KO")</f>
        <v>OK</v>
      </c>
      <c r="J111" s="104" t="str">
        <f>IF(IF(OR(CREDITHAB!L$51 = 0,CREDITHAB!L$68 = 0),AND(CREDITHAB!L$180-0.5 &lt;= (CREDITHAB!L$50 + CREDITHAB!L$51) + (CREDITHAB!L$65 + CREDITHAB!L$66 + CREDITHAB!L$67 + CREDITHAB!L$68) - CREDITHAB!L$116,CREDITHAB!L$180+0.5 &gt;= (CREDITHAB!L$50 + CREDITHAB!L$51) + (CREDITHAB!L$65 + CREDITHAB!L$66 + CREDITHAB!L$67 + CREDITHAB!L$68) - CREDITHAB!L$116),MAX(CREDITHAB!L$50 + CREDITHAB!L$51, CREDITHAB!L$65 + CREDITHAB!L$66 + CREDITHAB!L$67 + CREDITHAB!L$68) &lt;= CREDITHAB!L$180 &lt;= (CREDITHAB!L$50 + CREDITHAB!L$51) + (CREDITHAB!L$65 + CREDITHAB!L$66 + CREDITHAB!L$67 + CREDITHAB!L$68)),"OK","KO")</f>
        <v>OK</v>
      </c>
      <c r="K111" s="104" t="str">
        <f>IF(IF(OR(CREDITHAB!M$51 = 0,CREDITHAB!M$68 = 0),AND(CREDITHAB!M$180-0.5 &lt;= (CREDITHAB!M$50 + CREDITHAB!M$51) + (CREDITHAB!M$65 + CREDITHAB!M$66 + CREDITHAB!M$67 + CREDITHAB!M$68) - CREDITHAB!M$116,CREDITHAB!M$180+0.5 &gt;= (CREDITHAB!M$50 + CREDITHAB!M$51) + (CREDITHAB!M$65 + CREDITHAB!M$66 + CREDITHAB!M$67 + CREDITHAB!M$68) - CREDITHAB!M$116),MAX(CREDITHAB!M$50 + CREDITHAB!M$51, CREDITHAB!M$65 + CREDITHAB!M$66 + CREDITHAB!M$67 + CREDITHAB!M$68) &lt;= CREDITHAB!M$180 &lt;= (CREDITHAB!M$50 + CREDITHAB!M$51) + (CREDITHAB!M$65 + CREDITHAB!M$66 + CREDITHAB!M$67 + CREDITHAB!M$68)),"OK","KO")</f>
        <v>OK</v>
      </c>
    </row>
    <row r="112" spans="1:11" s="103" customFormat="1" ht="24.95" customHeight="1" x14ac:dyDescent="0.25">
      <c r="A112" s="112"/>
      <c r="B112" s="112"/>
      <c r="C112" s="112"/>
      <c r="D112" s="112"/>
      <c r="E112" s="109" t="s">
        <v>1471</v>
      </c>
      <c r="F112" s="112"/>
      <c r="G112" s="112"/>
      <c r="H112" s="112"/>
      <c r="I112" s="112"/>
      <c r="J112" s="112"/>
      <c r="K112" s="112"/>
    </row>
    <row r="113" spans="1:11" s="103" customFormat="1" ht="24.95" customHeight="1" x14ac:dyDescent="0.25">
      <c r="A113" s="112"/>
      <c r="B113" s="112"/>
      <c r="C113" s="112"/>
      <c r="D113" s="112"/>
      <c r="E113" s="104" t="str">
        <f>IF(CREDITHAB!G$180+0.5 &gt;= (CREDITHAB!G$50 + CREDITHAB!G$51) + (CREDITHAB!G$65 + CREDITHAB!G$66 + CREDITHAB!G$67 + CREDITHAB!G$68) - CREDITHAB!G$116,"OK","KO")</f>
        <v>OK</v>
      </c>
      <c r="F113" s="112"/>
      <c r="G113" s="112"/>
      <c r="H113" s="112"/>
      <c r="I113" s="112"/>
      <c r="J113" s="112"/>
      <c r="K113" s="112"/>
    </row>
    <row r="114" spans="1:11" s="103" customFormat="1" ht="24.95" customHeight="1" x14ac:dyDescent="0.25">
      <c r="A114" s="109" t="s">
        <v>1129</v>
      </c>
      <c r="B114" s="109" t="s">
        <v>1130</v>
      </c>
      <c r="C114" s="109" t="s">
        <v>1131</v>
      </c>
      <c r="D114" s="109" t="s">
        <v>1132</v>
      </c>
      <c r="E114" s="109" t="s">
        <v>1133</v>
      </c>
      <c r="F114" s="109" t="s">
        <v>1134</v>
      </c>
      <c r="G114" s="109" t="s">
        <v>1135</v>
      </c>
      <c r="H114" s="109" t="s">
        <v>1136</v>
      </c>
      <c r="I114" s="109" t="s">
        <v>1137</v>
      </c>
      <c r="J114" s="109" t="s">
        <v>1138</v>
      </c>
      <c r="K114" s="109" t="s">
        <v>1139</v>
      </c>
    </row>
    <row r="115" spans="1:11" s="103" customFormat="1" ht="24.95" customHeight="1" x14ac:dyDescent="0.25">
      <c r="A115" s="104" t="str">
        <f>IF(CREDITHAB!C$181&gt;=CREDITHAB!C$107,"OK","KO")</f>
        <v>OK</v>
      </c>
      <c r="B115" s="104" t="str">
        <f>IF(CREDITHAB!D$181&gt;=CREDITHAB!D$107,"OK","KO")</f>
        <v>OK</v>
      </c>
      <c r="C115" s="104" t="str">
        <f>IF(CREDITHAB!E$181&gt;=CREDITHAB!E$107,"OK","KO")</f>
        <v>OK</v>
      </c>
      <c r="D115" s="104" t="str">
        <f>IF(CREDITHAB!F$181&gt;=CREDITHAB!F$107,"OK","KO")</f>
        <v>OK</v>
      </c>
      <c r="E115" s="104" t="str">
        <f>IF(CREDITHAB!G$181&gt;=CREDITHAB!G$107,"OK","KO")</f>
        <v>OK</v>
      </c>
      <c r="F115" s="104" t="str">
        <f>IF(CREDITHAB!H$181&gt;=CREDITHAB!H$107,"OK","KO")</f>
        <v>OK</v>
      </c>
      <c r="G115" s="104" t="str">
        <f>IF(CREDITHAB!I$181&gt;=CREDITHAB!I$107,"OK","KO")</f>
        <v>OK</v>
      </c>
      <c r="H115" s="104" t="str">
        <f>IF(CREDITHAB!J$181&gt;=CREDITHAB!J$107,"OK","KO")</f>
        <v>OK</v>
      </c>
      <c r="I115" s="104" t="str">
        <f>IF(CREDITHAB!K$181&gt;=CREDITHAB!K$107,"OK","KO")</f>
        <v>OK</v>
      </c>
      <c r="J115" s="104" t="str">
        <f>IF(CREDITHAB!L$181&gt;=CREDITHAB!L$107,"OK","KO")</f>
        <v>OK</v>
      </c>
      <c r="K115" s="104" t="str">
        <f>IF(CREDITHAB!M$181&gt;=CREDITHAB!M$107,"OK","KO")</f>
        <v>OK</v>
      </c>
    </row>
    <row r="116" spans="1:11" s="103" customFormat="1" ht="24.95" customHeight="1" x14ac:dyDescent="0.25">
      <c r="A116" s="109" t="s">
        <v>1140</v>
      </c>
      <c r="B116" s="109" t="s">
        <v>1141</v>
      </c>
      <c r="C116" s="109" t="s">
        <v>1142</v>
      </c>
      <c r="D116" s="109" t="s">
        <v>1143</v>
      </c>
      <c r="E116" s="109" t="s">
        <v>1144</v>
      </c>
      <c r="F116" s="109" t="s">
        <v>1145</v>
      </c>
      <c r="G116" s="109" t="s">
        <v>1146</v>
      </c>
      <c r="H116" s="109" t="s">
        <v>1147</v>
      </c>
      <c r="I116" s="109" t="s">
        <v>1148</v>
      </c>
      <c r="J116" s="109" t="s">
        <v>1149</v>
      </c>
      <c r="K116" s="109" t="s">
        <v>1150</v>
      </c>
    </row>
    <row r="117" spans="1:11" s="103" customFormat="1" ht="24.95" customHeight="1" x14ac:dyDescent="0.25">
      <c r="A117" s="104" t="str">
        <f>IF(CREDITHAB!C$181&lt;=CREDITHAB!C$28,"OK","KO")</f>
        <v>OK</v>
      </c>
      <c r="B117" s="104" t="str">
        <f>IF(CREDITHAB!D$181&lt;=CREDITHAB!D$28,"OK","KO")</f>
        <v>OK</v>
      </c>
      <c r="C117" s="104" t="str">
        <f>IF(CREDITHAB!E$181&lt;=CREDITHAB!E$28,"OK","KO")</f>
        <v>OK</v>
      </c>
      <c r="D117" s="104" t="str">
        <f>IF(CREDITHAB!F$181&lt;=CREDITHAB!F$28,"OK","KO")</f>
        <v>OK</v>
      </c>
      <c r="E117" s="104" t="str">
        <f>IF(CREDITHAB!G$181&lt;=CREDITHAB!G$28,"OK","KO")</f>
        <v>OK</v>
      </c>
      <c r="F117" s="104" t="str">
        <f>IF(CREDITHAB!H$181&lt;=CREDITHAB!H$28,"OK","KO")</f>
        <v>OK</v>
      </c>
      <c r="G117" s="104" t="str">
        <f>IF(CREDITHAB!I$181&lt;=CREDITHAB!I$28,"OK","KO")</f>
        <v>OK</v>
      </c>
      <c r="H117" s="104" t="str">
        <f>IF(CREDITHAB!J$181&lt;=CREDITHAB!J$28,"OK","KO")</f>
        <v>OK</v>
      </c>
      <c r="I117" s="104" t="str">
        <f>IF(CREDITHAB!K$181&lt;=CREDITHAB!K$28,"OK","KO")</f>
        <v>OK</v>
      </c>
      <c r="J117" s="104" t="str">
        <f>IF(CREDITHAB!L$181&lt;=CREDITHAB!L$28,"OK","KO")</f>
        <v>OK</v>
      </c>
      <c r="K117" s="104" t="str">
        <f>IF(CREDITHAB!M$181&lt;=CREDITHAB!M$28,"OK","KO")</f>
        <v>OK</v>
      </c>
    </row>
    <row r="118" spans="1:11" s="103" customFormat="1" ht="24.95" customHeight="1" x14ac:dyDescent="0.25">
      <c r="A118" s="109" t="s">
        <v>1151</v>
      </c>
      <c r="B118" s="109" t="s">
        <v>1152</v>
      </c>
      <c r="C118" s="109" t="s">
        <v>1153</v>
      </c>
      <c r="D118" s="109" t="s">
        <v>1154</v>
      </c>
      <c r="E118" s="109" t="s">
        <v>1155</v>
      </c>
      <c r="F118" s="109" t="s">
        <v>1156</v>
      </c>
      <c r="G118" s="109" t="s">
        <v>1157</v>
      </c>
      <c r="H118" s="109" t="s">
        <v>1158</v>
      </c>
      <c r="I118" s="109" t="s">
        <v>1159</v>
      </c>
      <c r="J118" s="109" t="s">
        <v>1160</v>
      </c>
      <c r="K118" s="109" t="s">
        <v>1161</v>
      </c>
    </row>
    <row r="119" spans="1:11" s="103" customFormat="1" ht="24.95" customHeight="1" x14ac:dyDescent="0.25">
      <c r="A119" s="104" t="str">
        <f>IF(CREDITHAB!C$45&lt;= 50,"OK","KO")</f>
        <v>OK</v>
      </c>
      <c r="B119" s="104" t="str">
        <f>IF(CREDITHAB!D$45&lt;= 50,"OK","KO")</f>
        <v>OK</v>
      </c>
      <c r="C119" s="104" t="str">
        <f>IF(CREDITHAB!E$45&lt;= 50,"OK","KO")</f>
        <v>OK</v>
      </c>
      <c r="D119" s="104" t="str">
        <f>IF(CREDITHAB!F$45&lt;= 50,"OK","KO")</f>
        <v>OK</v>
      </c>
      <c r="E119" s="104" t="str">
        <f>IF(CREDITHAB!G$45&lt;= 50,"OK","KO")</f>
        <v>OK</v>
      </c>
      <c r="F119" s="104" t="str">
        <f>IF(CREDITHAB!H$45&lt;= 50,"OK","KO")</f>
        <v>OK</v>
      </c>
      <c r="G119" s="104" t="str">
        <f>IF(CREDITHAB!I$45&lt;= 50,"OK","KO")</f>
        <v>OK</v>
      </c>
      <c r="H119" s="104" t="str">
        <f>IF(CREDITHAB!J$45&lt;= 50,"OK","KO")</f>
        <v>OK</v>
      </c>
      <c r="I119" s="104" t="str">
        <f>IF(CREDITHAB!K$45&lt;= 50,"OK","KO")</f>
        <v>OK</v>
      </c>
      <c r="J119" s="104" t="str">
        <f>IF(CREDITHAB!L$45&lt;= 50,"OK","KO")</f>
        <v>OK</v>
      </c>
      <c r="K119" s="104" t="str">
        <f>IF(CREDITHAB!M$45&lt;= 50,"OK","KO")</f>
        <v>OK</v>
      </c>
    </row>
    <row r="120" spans="1:11" s="103" customFormat="1" ht="24.95" customHeight="1" x14ac:dyDescent="0.25">
      <c r="A120" s="109" t="s">
        <v>1162</v>
      </c>
      <c r="B120" s="109" t="s">
        <v>1163</v>
      </c>
      <c r="C120" s="109" t="s">
        <v>1164</v>
      </c>
      <c r="D120" s="109" t="s">
        <v>1165</v>
      </c>
      <c r="E120" s="109" t="s">
        <v>1166</v>
      </c>
      <c r="F120" s="109" t="s">
        <v>1167</v>
      </c>
      <c r="G120" s="109" t="s">
        <v>1168</v>
      </c>
      <c r="H120" s="109" t="s">
        <v>1169</v>
      </c>
      <c r="I120" s="109" t="s">
        <v>1170</v>
      </c>
      <c r="J120" s="109" t="s">
        <v>1171</v>
      </c>
      <c r="K120" s="109" t="s">
        <v>1172</v>
      </c>
    </row>
    <row r="121" spans="1:11" s="103" customFormat="1" ht="24.95" customHeight="1" x14ac:dyDescent="0.25">
      <c r="A121" s="104" t="str">
        <f>IF(CREDITHAB!C$61&lt;= 1,"OK","KO")</f>
        <v>OK</v>
      </c>
      <c r="B121" s="104" t="str">
        <f>IF(CREDITHAB!D$61&lt;= 1,"OK","KO")</f>
        <v>OK</v>
      </c>
      <c r="C121" s="104" t="str">
        <f>IF(CREDITHAB!E$61&lt;= 1,"OK","KO")</f>
        <v>OK</v>
      </c>
      <c r="D121" s="104" t="str">
        <f>IF(CREDITHAB!F$61&lt;= 1,"OK","KO")</f>
        <v>OK</v>
      </c>
      <c r="E121" s="104" t="str">
        <f>IF(CREDITHAB!G$61&lt;= 1,"OK","KO")</f>
        <v>OK</v>
      </c>
      <c r="F121" s="104" t="str">
        <f>IF(CREDITHAB!H$61&lt;= 1,"OK","KO")</f>
        <v>OK</v>
      </c>
      <c r="G121" s="104" t="str">
        <f>IF(CREDITHAB!I$61&lt;= 1,"OK","KO")</f>
        <v>OK</v>
      </c>
      <c r="H121" s="104" t="str">
        <f>IF(CREDITHAB!J$61&lt;= 1,"OK","KO")</f>
        <v>OK</v>
      </c>
      <c r="I121" s="104" t="str">
        <f>IF(CREDITHAB!K$61&lt;= 1,"OK","KO")</f>
        <v>OK</v>
      </c>
      <c r="J121" s="104" t="str">
        <f>IF(CREDITHAB!L$61&lt;= 1,"OK","KO")</f>
        <v>OK</v>
      </c>
      <c r="K121" s="104" t="str">
        <f>IF(CREDITHAB!M$61&lt;= 1,"OK","KO")</f>
        <v>OK</v>
      </c>
    </row>
    <row r="122" spans="1:11" s="103" customFormat="1" ht="24.95" customHeight="1" x14ac:dyDescent="0.25">
      <c r="A122" s="109" t="s">
        <v>1173</v>
      </c>
      <c r="B122" s="109" t="s">
        <v>1174</v>
      </c>
      <c r="C122" s="109" t="s">
        <v>1175</v>
      </c>
      <c r="D122" s="109" t="s">
        <v>1176</v>
      </c>
      <c r="E122" s="109" t="s">
        <v>1177</v>
      </c>
      <c r="F122" s="109" t="s">
        <v>1178</v>
      </c>
      <c r="G122" s="109" t="s">
        <v>1179</v>
      </c>
      <c r="H122" s="109" t="s">
        <v>1180</v>
      </c>
      <c r="I122" s="109" t="s">
        <v>1181</v>
      </c>
      <c r="J122" s="109" t="s">
        <v>1182</v>
      </c>
      <c r="K122" s="109" t="s">
        <v>1183</v>
      </c>
    </row>
    <row r="123" spans="1:11" s="103" customFormat="1" ht="24.95" customHeight="1" x14ac:dyDescent="0.25">
      <c r="A123" s="104" t="str">
        <f>IF(CREDITHAB!C$70&lt;= 20,"OK","KO")</f>
        <v>OK</v>
      </c>
      <c r="B123" s="104" t="str">
        <f>IF(CREDITHAB!D$70&lt;= 20,"OK","KO")</f>
        <v>OK</v>
      </c>
      <c r="C123" s="104" t="str">
        <f>IF(CREDITHAB!E$70&lt;= 20,"OK","KO")</f>
        <v>OK</v>
      </c>
      <c r="D123" s="104" t="str">
        <f>IF(CREDITHAB!F$70&lt;= 20,"OK","KO")</f>
        <v>OK</v>
      </c>
      <c r="E123" s="104" t="str">
        <f>IF(CREDITHAB!G$70&lt;= 20,"OK","KO")</f>
        <v>OK</v>
      </c>
      <c r="F123" s="104" t="str">
        <f>IF(CREDITHAB!H$70&lt;= 20,"OK","KO")</f>
        <v>OK</v>
      </c>
      <c r="G123" s="104" t="str">
        <f>IF(CREDITHAB!I$70&lt;= 20,"OK","KO")</f>
        <v>OK</v>
      </c>
      <c r="H123" s="104" t="str">
        <f>IF(CREDITHAB!J$70&lt;= 20,"OK","KO")</f>
        <v>OK</v>
      </c>
      <c r="I123" s="104" t="str">
        <f>IF(CREDITHAB!K$70&lt;= 20,"OK","KO")</f>
        <v>OK</v>
      </c>
      <c r="J123" s="104" t="str">
        <f>IF(CREDITHAB!L$70&lt;= 20,"OK","KO")</f>
        <v>OK</v>
      </c>
      <c r="K123" s="104" t="str">
        <f>IF(CREDITHAB!M$70&lt;= 20,"OK","KO")</f>
        <v>OK</v>
      </c>
    </row>
    <row r="124" spans="1:11" s="103" customFormat="1" ht="24.95" customHeight="1" x14ac:dyDescent="0.25">
      <c r="A124" s="109" t="s">
        <v>1184</v>
      </c>
      <c r="B124" s="109" t="s">
        <v>1185</v>
      </c>
      <c r="C124" s="109" t="s">
        <v>1186</v>
      </c>
      <c r="D124" s="109" t="s">
        <v>1187</v>
      </c>
      <c r="E124" s="109" t="s">
        <v>1188</v>
      </c>
      <c r="F124" s="109" t="s">
        <v>1189</v>
      </c>
      <c r="G124" s="109" t="s">
        <v>1190</v>
      </c>
      <c r="H124" s="109" t="s">
        <v>1191</v>
      </c>
      <c r="I124" s="109" t="s">
        <v>1192</v>
      </c>
      <c r="J124" s="109" t="s">
        <v>1193</v>
      </c>
      <c r="K124" s="109" t="s">
        <v>1194</v>
      </c>
    </row>
    <row r="125" spans="1:11" s="103" customFormat="1" ht="24.95" customHeight="1" x14ac:dyDescent="0.25">
      <c r="A125" s="104" t="str">
        <f>IF(CREDITHAB!C$85&lt;= 1.5,"OK","KO")</f>
        <v>OK</v>
      </c>
      <c r="B125" s="104" t="str">
        <f>IF(CREDITHAB!D$85&lt;= 1.5,"OK","KO")</f>
        <v>OK</v>
      </c>
      <c r="C125" s="104" t="str">
        <f>IF(CREDITHAB!E$85&lt;= 1.5,"OK","KO")</f>
        <v>OK</v>
      </c>
      <c r="D125" s="104" t="str">
        <f>IF(CREDITHAB!F$85&lt;= 1.5,"OK","KO")</f>
        <v>OK</v>
      </c>
      <c r="E125" s="104" t="str">
        <f>IF(CREDITHAB!G$85&lt;= 1.5,"OK","KO")</f>
        <v>OK</v>
      </c>
      <c r="F125" s="104" t="str">
        <f>IF(CREDITHAB!H$85&lt;= 1.5,"OK","KO")</f>
        <v>OK</v>
      </c>
      <c r="G125" s="104" t="str">
        <f>IF(CREDITHAB!I$85&lt;= 1.5,"OK","KO")</f>
        <v>OK</v>
      </c>
      <c r="H125" s="104" t="str">
        <f>IF(CREDITHAB!J$85&lt;= 1.5,"OK","KO")</f>
        <v>OK</v>
      </c>
      <c r="I125" s="104" t="str">
        <f>IF(CREDITHAB!K$85&lt;= 1.5,"OK","KO")</f>
        <v>OK</v>
      </c>
      <c r="J125" s="104" t="str">
        <f>IF(CREDITHAB!L$85&lt;= 1.5,"OK","KO")</f>
        <v>OK</v>
      </c>
      <c r="K125" s="104" t="str">
        <f>IF(CREDITHAB!M$85&lt;= 1.5,"OK","KO")</f>
        <v>OK</v>
      </c>
    </row>
    <row r="126" spans="1:11" s="103" customFormat="1" ht="24.95" customHeight="1" x14ac:dyDescent="0.25">
      <c r="A126" s="109" t="s">
        <v>1195</v>
      </c>
      <c r="B126" s="116"/>
      <c r="C126" s="116"/>
      <c r="D126" s="116"/>
      <c r="E126" s="116"/>
      <c r="F126" s="116"/>
      <c r="G126" s="116"/>
      <c r="H126" s="116"/>
      <c r="I126" s="116"/>
      <c r="J126" s="116"/>
      <c r="K126" s="116"/>
    </row>
    <row r="127" spans="1:11" s="103" customFormat="1" ht="24.95" customHeight="1" x14ac:dyDescent="0.25">
      <c r="A127" s="104" t="str">
        <f>IF(CREDITHAB!C$11&gt;= 0,"OK","KO")</f>
        <v>OK</v>
      </c>
      <c r="B127" s="106"/>
      <c r="C127" s="106"/>
      <c r="D127" s="106"/>
      <c r="E127" s="106"/>
      <c r="F127" s="106"/>
      <c r="G127" s="106"/>
      <c r="H127" s="106"/>
      <c r="I127" s="106"/>
      <c r="J127" s="106"/>
      <c r="K127" s="106"/>
    </row>
    <row r="128" spans="1:11" s="103" customFormat="1" ht="24.95" customHeight="1" x14ac:dyDescent="0.25">
      <c r="A128" s="109" t="s">
        <v>1196</v>
      </c>
      <c r="B128" s="116"/>
      <c r="C128" s="116"/>
      <c r="D128" s="116"/>
      <c r="E128" s="116"/>
      <c r="F128" s="116"/>
      <c r="G128" s="116"/>
      <c r="H128" s="116"/>
      <c r="I128" s="116"/>
      <c r="J128" s="116"/>
      <c r="K128" s="116"/>
    </row>
    <row r="129" spans="1:11" s="103" customFormat="1" ht="24.95" customHeight="1" x14ac:dyDescent="0.25">
      <c r="A129" s="104" t="str">
        <f>IF(CREDITHAB!C$19+CREDITHAB!C$22+CREDITHAB!C$23&gt; 0,"OK","KO")</f>
        <v>KO</v>
      </c>
      <c r="B129" s="106"/>
      <c r="C129" s="106"/>
      <c r="D129" s="106"/>
      <c r="E129" s="106"/>
      <c r="F129" s="106"/>
      <c r="G129" s="106"/>
      <c r="H129" s="106"/>
      <c r="I129" s="106"/>
      <c r="J129" s="106"/>
      <c r="K129" s="106"/>
    </row>
    <row r="130" spans="1:11" s="103" customFormat="1" ht="24.95" customHeight="1" x14ac:dyDescent="0.25">
      <c r="A130" s="109" t="s">
        <v>1197</v>
      </c>
      <c r="B130" s="116"/>
      <c r="C130" s="116"/>
      <c r="D130" s="116"/>
      <c r="E130" s="116"/>
      <c r="F130" s="116"/>
      <c r="G130" s="116"/>
      <c r="H130" s="116"/>
      <c r="I130" s="116"/>
      <c r="J130" s="116"/>
      <c r="K130" s="116"/>
    </row>
    <row r="131" spans="1:11" s="103" customFormat="1" ht="24.95" customHeight="1" x14ac:dyDescent="0.25">
      <c r="A131" s="104" t="str">
        <f>IF(CREDITHAB!C$28&gt; 0,"OK","KO")</f>
        <v>KO</v>
      </c>
      <c r="B131" s="106"/>
      <c r="C131" s="106"/>
      <c r="D131" s="106"/>
      <c r="E131" s="106"/>
      <c r="F131" s="106"/>
      <c r="G131" s="106"/>
      <c r="H131" s="106"/>
      <c r="I131" s="106"/>
      <c r="J131" s="106"/>
      <c r="K131" s="106"/>
    </row>
    <row r="132" spans="1:11" s="103" customFormat="1" ht="24.95" customHeight="1" x14ac:dyDescent="0.25">
      <c r="A132" s="109" t="s">
        <v>1198</v>
      </c>
      <c r="B132" s="116"/>
      <c r="C132" s="116"/>
      <c r="D132" s="116"/>
      <c r="E132" s="116"/>
      <c r="F132" s="116"/>
      <c r="G132" s="116"/>
      <c r="H132" s="116"/>
      <c r="I132" s="116"/>
      <c r="J132" s="116"/>
      <c r="K132" s="116"/>
    </row>
    <row r="133" spans="1:11" s="103" customFormat="1" ht="24.95" customHeight="1" x14ac:dyDescent="0.25">
      <c r="A133" s="104" t="str">
        <f>IF(CREDITHAB!C$45&gt; 0,"OK","KO")</f>
        <v>KO</v>
      </c>
      <c r="B133" s="106"/>
      <c r="C133" s="106"/>
      <c r="D133" s="106"/>
      <c r="E133" s="106"/>
      <c r="F133" s="106"/>
      <c r="G133" s="106"/>
      <c r="H133" s="106"/>
      <c r="I133" s="106"/>
      <c r="J133" s="106"/>
      <c r="K133" s="106"/>
    </row>
    <row r="134" spans="1:11" s="103" customFormat="1" ht="24.95" customHeight="1" x14ac:dyDescent="0.25">
      <c r="A134" s="109" t="s">
        <v>1199</v>
      </c>
      <c r="B134" s="116"/>
      <c r="C134" s="112"/>
      <c r="D134" s="112"/>
      <c r="E134" s="112"/>
      <c r="F134" s="112"/>
      <c r="G134" s="112"/>
      <c r="H134" s="112"/>
      <c r="I134" s="112"/>
      <c r="J134" s="112"/>
      <c r="K134" s="113"/>
    </row>
    <row r="135" spans="1:11" s="103" customFormat="1" ht="24.95" customHeight="1" x14ac:dyDescent="0.25">
      <c r="A135" s="104" t="str">
        <f>IF(CREDITHAB!C$53&gt; 0,"OK","KO")</f>
        <v>KO</v>
      </c>
      <c r="B135" s="112"/>
      <c r="C135" s="112"/>
      <c r="D135" s="112"/>
      <c r="E135" s="112"/>
      <c r="F135" s="112"/>
      <c r="G135" s="112"/>
      <c r="H135" s="112"/>
      <c r="I135" s="112"/>
      <c r="J135" s="112"/>
      <c r="K135" s="113"/>
    </row>
    <row r="136" spans="1:11" s="103" customFormat="1" ht="24.95" customHeight="1" x14ac:dyDescent="0.25">
      <c r="A136" s="109" t="s">
        <v>1200</v>
      </c>
      <c r="B136" s="116"/>
      <c r="C136" s="112"/>
      <c r="D136" s="112"/>
      <c r="E136" s="112"/>
      <c r="F136" s="112"/>
      <c r="G136" s="112"/>
      <c r="H136" s="112"/>
      <c r="I136" s="112"/>
      <c r="J136" s="112"/>
      <c r="K136" s="113"/>
    </row>
    <row r="137" spans="1:11" s="103" customFormat="1" ht="24.95" customHeight="1" x14ac:dyDescent="0.25">
      <c r="A137" s="104" t="str">
        <f>IF(CREDITHAB!C$61&gt; 0,"OK","KO")</f>
        <v>KO</v>
      </c>
      <c r="B137" s="112"/>
      <c r="C137" s="112"/>
      <c r="D137" s="112"/>
      <c r="E137" s="112"/>
      <c r="F137" s="112"/>
      <c r="G137" s="112"/>
      <c r="H137" s="112"/>
      <c r="I137" s="112"/>
      <c r="J137" s="112"/>
      <c r="K137" s="113"/>
    </row>
    <row r="138" spans="1:11" s="103" customFormat="1" ht="24.95" customHeight="1" x14ac:dyDescent="0.25">
      <c r="A138" s="109" t="s">
        <v>1201</v>
      </c>
      <c r="B138" s="116"/>
      <c r="C138" s="112"/>
      <c r="D138" s="112"/>
      <c r="E138" s="112"/>
      <c r="F138" s="112"/>
      <c r="G138" s="112"/>
      <c r="H138" s="112"/>
      <c r="I138" s="112"/>
      <c r="J138" s="112"/>
      <c r="K138" s="113"/>
    </row>
    <row r="139" spans="1:11" s="103" customFormat="1" ht="24.95" customHeight="1" x14ac:dyDescent="0.25">
      <c r="A139" s="104" t="str">
        <f>IF(CREDITHAB!C$70&gt; 0,"OK","KO")</f>
        <v>KO</v>
      </c>
      <c r="B139" s="112"/>
      <c r="C139" s="112"/>
      <c r="D139" s="112"/>
      <c r="E139" s="112"/>
      <c r="F139" s="112"/>
      <c r="G139" s="112"/>
      <c r="H139" s="112"/>
      <c r="I139" s="112"/>
      <c r="J139" s="112"/>
      <c r="K139" s="113"/>
    </row>
    <row r="140" spans="1:11" s="103" customFormat="1" ht="24.95" customHeight="1" x14ac:dyDescent="0.25">
      <c r="A140" s="109" t="s">
        <v>1202</v>
      </c>
      <c r="B140" s="116"/>
      <c r="C140" s="112"/>
      <c r="D140" s="112"/>
      <c r="E140" s="112"/>
      <c r="F140" s="112"/>
      <c r="G140" s="112"/>
      <c r="H140" s="112"/>
      <c r="I140" s="112"/>
      <c r="J140" s="112"/>
      <c r="K140" s="113"/>
    </row>
    <row r="141" spans="1:11" s="103" customFormat="1" ht="24.95" customHeight="1" x14ac:dyDescent="0.25">
      <c r="A141" s="104" t="str">
        <f>IF(CREDITHAB!C$85&gt; 0,"OK","KO")</f>
        <v>KO</v>
      </c>
      <c r="B141" s="112"/>
      <c r="C141" s="112"/>
      <c r="D141" s="112"/>
      <c r="E141" s="112"/>
      <c r="F141" s="112"/>
      <c r="G141" s="112"/>
      <c r="H141" s="112"/>
      <c r="I141" s="112"/>
      <c r="J141" s="112"/>
      <c r="K141" s="113"/>
    </row>
    <row r="142" spans="1:11" s="103" customFormat="1" ht="24.95" customHeight="1" x14ac:dyDescent="0.25">
      <c r="A142" s="115"/>
      <c r="B142" s="109" t="s">
        <v>1203</v>
      </c>
      <c r="C142" s="109" t="s">
        <v>1204</v>
      </c>
      <c r="D142" s="109" t="s">
        <v>1205</v>
      </c>
      <c r="E142" s="109" t="s">
        <v>1206</v>
      </c>
      <c r="F142" s="109" t="s">
        <v>1207</v>
      </c>
      <c r="G142" s="109" t="s">
        <v>1208</v>
      </c>
      <c r="H142" s="109" t="s">
        <v>1209</v>
      </c>
      <c r="I142" s="109" t="s">
        <v>1210</v>
      </c>
      <c r="J142" s="109" t="s">
        <v>1211</v>
      </c>
      <c r="K142" s="113"/>
    </row>
    <row r="143" spans="1:11" s="103" customFormat="1" ht="24.95" customHeight="1" x14ac:dyDescent="0.25">
      <c r="A143" s="106"/>
      <c r="B143" s="104" t="str">
        <f>IF(CREDITHAB!D$11&gt; 0,IF(CREDITHAB!D$28&gt; 0,"OK","KO"),"OK")</f>
        <v>OK</v>
      </c>
      <c r="C143" s="104" t="str">
        <f>IF(CREDITHAB!E$11&gt; 0,IF(CREDITHAB!E$28&gt; 0,"OK","KO"),"OK")</f>
        <v>OK</v>
      </c>
      <c r="D143" s="104" t="str">
        <f>IF(CREDITHAB!F$11&gt; 0,IF(CREDITHAB!F$28&gt; 0,"OK","KO"),"OK")</f>
        <v>OK</v>
      </c>
      <c r="E143" s="104" t="str">
        <f>IF(CREDITHAB!G$11&gt; 0,IF(CREDITHAB!G$28&gt; 0,"OK","KO"),"OK")</f>
        <v>OK</v>
      </c>
      <c r="F143" s="104" t="str">
        <f>IF(CREDITHAB!H$11&gt; 0,IF(CREDITHAB!H$28&gt; 0,"OK","KO"),"OK")</f>
        <v>OK</v>
      </c>
      <c r="G143" s="104" t="str">
        <f>IF(CREDITHAB!I$11&gt; 0,IF(CREDITHAB!I$28&gt; 0,"OK","KO"),"OK")</f>
        <v>OK</v>
      </c>
      <c r="H143" s="104" t="str">
        <f>IF(CREDITHAB!J$11&gt; 0,IF(CREDITHAB!J$28&gt; 0,"OK","KO"),"OK")</f>
        <v>OK</v>
      </c>
      <c r="I143" s="104" t="str">
        <f>IF(CREDITHAB!K$11&gt; 0,IF(CREDITHAB!K$28&gt; 0,"OK","KO"),"OK")</f>
        <v>OK</v>
      </c>
      <c r="J143" s="104" t="str">
        <f>IF(CREDITHAB!L$11&gt; 0,IF(CREDITHAB!L$28&gt; 0,"OK","KO"),"OK")</f>
        <v>OK</v>
      </c>
      <c r="K143" s="113"/>
    </row>
    <row r="144" spans="1:11" s="103" customFormat="1" ht="24.95" customHeight="1" x14ac:dyDescent="0.25">
      <c r="A144" s="115"/>
      <c r="B144" s="109" t="s">
        <v>1212</v>
      </c>
      <c r="C144" s="109" t="s">
        <v>1213</v>
      </c>
      <c r="D144" s="109" t="s">
        <v>1214</v>
      </c>
      <c r="E144" s="109" t="s">
        <v>1215</v>
      </c>
      <c r="F144" s="109" t="s">
        <v>1216</v>
      </c>
      <c r="G144" s="109" t="s">
        <v>1217</v>
      </c>
      <c r="H144" s="109" t="s">
        <v>1218</v>
      </c>
      <c r="I144" s="109" t="s">
        <v>1219</v>
      </c>
      <c r="J144" s="109" t="s">
        <v>1220</v>
      </c>
      <c r="K144" s="113"/>
    </row>
    <row r="145" spans="1:11" s="103" customFormat="1" ht="24.95" customHeight="1" x14ac:dyDescent="0.25">
      <c r="A145" s="106"/>
      <c r="B145" s="104" t="str">
        <f>IF(CREDITHAB!D$19+CREDITHAB!D$22&gt; 0,IF(CREDITHAB!D$45&gt; 0,"OK","KO"),"OK")</f>
        <v>OK</v>
      </c>
      <c r="C145" s="104" t="str">
        <f>IF(CREDITHAB!E$19+CREDITHAB!E$22&gt; 0,IF(CREDITHAB!E$45&gt; 0,"OK","KO"),"OK")</f>
        <v>OK</v>
      </c>
      <c r="D145" s="104" t="str">
        <f>IF(CREDITHAB!F$19+CREDITHAB!F$22&gt; 0,IF(CREDITHAB!F$45&gt; 0,"OK","KO"),"OK")</f>
        <v>OK</v>
      </c>
      <c r="E145" s="104" t="str">
        <f>IF(CREDITHAB!G$19+CREDITHAB!G$22&gt; 0,IF(CREDITHAB!G$45&gt; 0,"OK","KO"),"OK")</f>
        <v>OK</v>
      </c>
      <c r="F145" s="104" t="str">
        <f>IF(CREDITHAB!H$19+CREDITHAB!H$22&gt; 0,IF(CREDITHAB!H$45&gt; 0,"OK","KO"),"OK")</f>
        <v>OK</v>
      </c>
      <c r="G145" s="104" t="str">
        <f>IF(CREDITHAB!I$19+CREDITHAB!I$22&gt; 0,IF(CREDITHAB!I$45&gt; 0,"OK","KO"),"OK")</f>
        <v>OK</v>
      </c>
      <c r="H145" s="104" t="str">
        <f>IF(CREDITHAB!J$19+CREDITHAB!J$22&gt; 0,IF(CREDITHAB!J$45&gt; 0,"OK","KO"),"OK")</f>
        <v>OK</v>
      </c>
      <c r="I145" s="104" t="str">
        <f>IF(CREDITHAB!K$19+CREDITHAB!K$22&gt; 0,IF(CREDITHAB!K$45&gt; 0,"OK","KO"),"OK")</f>
        <v>OK</v>
      </c>
      <c r="J145" s="104" t="str">
        <f>IF(CREDITHAB!L$19+CREDITHAB!L$22&gt; 0,IF(CREDITHAB!L$45&gt; 0,"OK","KO"),"OK")</f>
        <v>OK</v>
      </c>
      <c r="K145" s="113"/>
    </row>
    <row r="146" spans="1:11" s="103" customFormat="1" ht="24.95" customHeight="1" x14ac:dyDescent="0.25">
      <c r="A146" s="115"/>
      <c r="B146" s="109" t="s">
        <v>1221</v>
      </c>
      <c r="C146" s="109" t="s">
        <v>1222</v>
      </c>
      <c r="D146" s="109" t="s">
        <v>1223</v>
      </c>
      <c r="E146" s="109" t="s">
        <v>1224</v>
      </c>
      <c r="F146" s="109" t="s">
        <v>1225</v>
      </c>
      <c r="G146" s="109" t="s">
        <v>1226</v>
      </c>
      <c r="H146" s="109" t="s">
        <v>1227</v>
      </c>
      <c r="I146" s="109" t="s">
        <v>1228</v>
      </c>
      <c r="J146" s="109" t="s">
        <v>1229</v>
      </c>
      <c r="K146" s="113"/>
    </row>
    <row r="147" spans="1:11" s="103" customFormat="1" ht="24.95" customHeight="1" x14ac:dyDescent="0.25">
      <c r="A147" s="115"/>
      <c r="B147" s="104" t="str">
        <f>IF(CREDITHAB!D$19+CREDITHAB!D$22&gt; 0,IF(CREDITHAB!D$53&gt; 0,"OK","KO"),"OK")</f>
        <v>OK</v>
      </c>
      <c r="C147" s="104" t="str">
        <f>IF(CREDITHAB!E$19+CREDITHAB!E$22&gt; 0,IF(CREDITHAB!E$53&gt; 0,"OK","KO"),"OK")</f>
        <v>OK</v>
      </c>
      <c r="D147" s="104" t="str">
        <f>IF(CREDITHAB!F$19+CREDITHAB!F$22&gt; 0,IF(CREDITHAB!F$53&gt; 0,"OK","KO"),"OK")</f>
        <v>OK</v>
      </c>
      <c r="E147" s="104" t="str">
        <f>IF(CREDITHAB!G$19+CREDITHAB!G$22&gt; 0,IF(CREDITHAB!G$53&gt; 0,"OK","KO"),"OK")</f>
        <v>OK</v>
      </c>
      <c r="F147" s="104" t="str">
        <f>IF(CREDITHAB!H$19+CREDITHAB!H$22&gt; 0,IF(CREDITHAB!H$53&gt; 0,"OK","KO"),"OK")</f>
        <v>OK</v>
      </c>
      <c r="G147" s="104" t="str">
        <f>IF(CREDITHAB!I$19+CREDITHAB!I$22&gt; 0,IF(CREDITHAB!I$53&gt; 0,"OK","KO"),"OK")</f>
        <v>OK</v>
      </c>
      <c r="H147" s="104" t="str">
        <f>IF(CREDITHAB!J$19+CREDITHAB!J$22&gt; 0,IF(CREDITHAB!J$53&gt; 0,"OK","KO"),"OK")</f>
        <v>OK</v>
      </c>
      <c r="I147" s="104" t="str">
        <f>IF(CREDITHAB!K$19+CREDITHAB!K$22&gt; 0,IF(CREDITHAB!K$53&gt; 0,"OK","KO"),"OK")</f>
        <v>OK</v>
      </c>
      <c r="J147" s="104" t="str">
        <f>IF(CREDITHAB!L$19+CREDITHAB!L$22&gt; 0,IF(CREDITHAB!L$53&gt; 0,"OK","KO"),"OK")</f>
        <v>OK</v>
      </c>
      <c r="K147" s="113"/>
    </row>
    <row r="148" spans="1:11" s="103" customFormat="1" ht="24.95" customHeight="1" x14ac:dyDescent="0.25">
      <c r="A148" s="115"/>
      <c r="B148" s="109" t="s">
        <v>1230</v>
      </c>
      <c r="C148" s="109" t="s">
        <v>1231</v>
      </c>
      <c r="D148" s="109" t="s">
        <v>1232</v>
      </c>
      <c r="E148" s="109" t="s">
        <v>1233</v>
      </c>
      <c r="F148" s="109" t="s">
        <v>1234</v>
      </c>
      <c r="G148" s="109" t="s">
        <v>1235</v>
      </c>
      <c r="H148" s="109" t="s">
        <v>1236</v>
      </c>
      <c r="I148" s="109" t="s">
        <v>1237</v>
      </c>
      <c r="J148" s="109" t="s">
        <v>1238</v>
      </c>
      <c r="K148" s="113"/>
    </row>
    <row r="149" spans="1:11" s="103" customFormat="1" ht="24.95" customHeight="1" x14ac:dyDescent="0.25">
      <c r="A149" s="115"/>
      <c r="B149" s="104" t="str">
        <f>IF(CREDITHAB!D$19+CREDITHAB!D$22&gt; 0,IF(CREDITHAB!D$61&gt; 0,"OK","KO"),"OK")</f>
        <v>OK</v>
      </c>
      <c r="C149" s="104" t="str">
        <f>IF(CREDITHAB!E$19+CREDITHAB!E$22&gt; 0,IF(CREDITHAB!E$61&gt; 0,"OK","KO"),"OK")</f>
        <v>OK</v>
      </c>
      <c r="D149" s="104" t="str">
        <f>IF(CREDITHAB!F$19+CREDITHAB!F$22&gt; 0,IF(CREDITHAB!F$61&gt; 0,"OK","KO"),"OK")</f>
        <v>OK</v>
      </c>
      <c r="E149" s="104" t="str">
        <f>IF(CREDITHAB!G$19+CREDITHAB!G$22&gt; 0,IF(CREDITHAB!G$61&gt; 0,"OK","KO"),"OK")</f>
        <v>OK</v>
      </c>
      <c r="F149" s="104" t="str">
        <f>IF(CREDITHAB!H$19+CREDITHAB!H$22&gt; 0,IF(CREDITHAB!H$61&gt; 0,"OK","KO"),"OK")</f>
        <v>OK</v>
      </c>
      <c r="G149" s="104" t="str">
        <f>IF(CREDITHAB!I$19+CREDITHAB!I$22&gt; 0,IF(CREDITHAB!I$61&gt; 0,"OK","KO"),"OK")</f>
        <v>OK</v>
      </c>
      <c r="H149" s="104" t="str">
        <f>IF(CREDITHAB!J$19+CREDITHAB!J$22&gt; 0,IF(CREDITHAB!J$61&gt; 0,"OK","KO"),"OK")</f>
        <v>OK</v>
      </c>
      <c r="I149" s="104" t="str">
        <f>IF(CREDITHAB!K$19+CREDITHAB!K$22&gt; 0,IF(CREDITHAB!K$61&gt; 0,"OK","KO"),"OK")</f>
        <v>OK</v>
      </c>
      <c r="J149" s="104" t="str">
        <f>IF(CREDITHAB!L$19+CREDITHAB!L$22&gt; 0,IF(CREDITHAB!L$61&gt; 0,"OK","KO"),"OK")</f>
        <v>OK</v>
      </c>
      <c r="K149" s="113"/>
    </row>
    <row r="150" spans="1:11" s="103" customFormat="1" ht="24.95" customHeight="1" x14ac:dyDescent="0.25">
      <c r="A150" s="115"/>
      <c r="B150" s="109" t="s">
        <v>1239</v>
      </c>
      <c r="C150" s="109" t="s">
        <v>1240</v>
      </c>
      <c r="D150" s="109" t="s">
        <v>1241</v>
      </c>
      <c r="E150" s="109" t="s">
        <v>1242</v>
      </c>
      <c r="F150" s="109" t="s">
        <v>1243</v>
      </c>
      <c r="G150" s="109" t="s">
        <v>1244</v>
      </c>
      <c r="H150" s="109" t="s">
        <v>1245</v>
      </c>
      <c r="I150" s="109" t="s">
        <v>1246</v>
      </c>
      <c r="J150" s="109" t="s">
        <v>1247</v>
      </c>
      <c r="K150" s="113"/>
    </row>
    <row r="151" spans="1:11" s="103" customFormat="1" ht="24.95" customHeight="1" x14ac:dyDescent="0.25">
      <c r="A151" s="115"/>
      <c r="B151" s="104" t="str">
        <f>IF(CREDITHAB!D$19+CREDITHAB!D$22&gt; 0,IF(CREDITHAB!D$70&gt; 0,"OK","KO"),"OK")</f>
        <v>OK</v>
      </c>
      <c r="C151" s="104" t="str">
        <f>IF(CREDITHAB!E$19+CREDITHAB!E$22&gt; 0,IF(CREDITHAB!E$70&gt; 0,"OK","KO"),"OK")</f>
        <v>OK</v>
      </c>
      <c r="D151" s="104" t="str">
        <f>IF(CREDITHAB!F$19+CREDITHAB!F$22&gt; 0,IF(CREDITHAB!F$70&gt; 0,"OK","KO"),"OK")</f>
        <v>OK</v>
      </c>
      <c r="E151" s="104" t="str">
        <f>IF(CREDITHAB!G$19+CREDITHAB!G$22&gt; 0,IF(CREDITHAB!G$70&gt; 0,"OK","KO"),"OK")</f>
        <v>OK</v>
      </c>
      <c r="F151" s="104" t="str">
        <f>IF(CREDITHAB!H$19+CREDITHAB!H$22&gt; 0,IF(CREDITHAB!H$70&gt; 0,"OK","KO"),"OK")</f>
        <v>OK</v>
      </c>
      <c r="G151" s="104" t="str">
        <f>IF(CREDITHAB!I$19+CREDITHAB!I$22&gt; 0,IF(CREDITHAB!I$70&gt; 0,"OK","KO"),"OK")</f>
        <v>OK</v>
      </c>
      <c r="H151" s="104" t="str">
        <f>IF(CREDITHAB!J$19+CREDITHAB!J$22&gt; 0,IF(CREDITHAB!J$70&gt; 0,"OK","KO"),"OK")</f>
        <v>OK</v>
      </c>
      <c r="I151" s="104" t="str">
        <f>IF(CREDITHAB!K$19+CREDITHAB!K$22&gt; 0,IF(CREDITHAB!K$70&gt; 0,"OK","KO"),"OK")</f>
        <v>OK</v>
      </c>
      <c r="J151" s="104" t="str">
        <f>IF(CREDITHAB!L$19+CREDITHAB!L$22&gt; 0,IF(CREDITHAB!L$70&gt; 0,"OK","KO"),"OK")</f>
        <v>OK</v>
      </c>
      <c r="K151" s="113"/>
    </row>
    <row r="152" spans="1:11" s="103" customFormat="1" ht="24.95" customHeight="1" x14ac:dyDescent="0.25">
      <c r="A152" s="115"/>
      <c r="B152" s="109" t="s">
        <v>1248</v>
      </c>
      <c r="C152" s="109" t="s">
        <v>1249</v>
      </c>
      <c r="D152" s="109" t="s">
        <v>1250</v>
      </c>
      <c r="E152" s="109" t="s">
        <v>1251</v>
      </c>
      <c r="F152" s="109" t="s">
        <v>1252</v>
      </c>
      <c r="G152" s="109" t="s">
        <v>1253</v>
      </c>
      <c r="H152" s="109" t="s">
        <v>1254</v>
      </c>
      <c r="I152" s="109" t="s">
        <v>1255</v>
      </c>
      <c r="J152" s="109" t="s">
        <v>1256</v>
      </c>
      <c r="K152" s="113"/>
    </row>
    <row r="153" spans="1:11" s="103" customFormat="1" ht="24.95" customHeight="1" x14ac:dyDescent="0.25">
      <c r="A153" s="115"/>
      <c r="B153" s="104" t="str">
        <f>IF(CREDITHAB!D$19&gt; 0,IF(CREDITHAB!D$85&gt; 0,"OK","KO"),"OK")</f>
        <v>OK</v>
      </c>
      <c r="C153" s="104" t="str">
        <f>IF(CREDITHAB!E$19&gt; 0,IF(CREDITHAB!E$85&gt; 0,"OK","KO"),"OK")</f>
        <v>OK</v>
      </c>
      <c r="D153" s="104" t="str">
        <f>IF(CREDITHAB!F$19&gt; 0,IF(CREDITHAB!F$85&gt; 0,"OK","KO"),"OK")</f>
        <v>OK</v>
      </c>
      <c r="E153" s="104" t="str">
        <f>IF(CREDITHAB!G$19&gt; 0,IF(CREDITHAB!G$85&gt; 0,"OK","KO"),"OK")</f>
        <v>OK</v>
      </c>
      <c r="F153" s="104" t="str">
        <f>IF(CREDITHAB!H$19&gt; 0,IF(CREDITHAB!H$85&gt; 0,"OK","KO"),"OK")</f>
        <v>OK</v>
      </c>
      <c r="G153" s="104" t="str">
        <f>IF(CREDITHAB!I$19&gt; 0,IF(CREDITHAB!I$85&gt; 0,"OK","KO"),"OK")</f>
        <v>OK</v>
      </c>
      <c r="H153" s="104" t="str">
        <f>IF(CREDITHAB!J$19&gt; 0,IF(CREDITHAB!J$85&gt; 0,"OK","KO"),"OK")</f>
        <v>OK</v>
      </c>
      <c r="I153" s="104" t="str">
        <f>IF(CREDITHAB!K$19&gt; 0,IF(CREDITHAB!K$85&gt; 0,"OK","KO"),"OK")</f>
        <v>OK</v>
      </c>
      <c r="J153" s="104" t="str">
        <f>IF(CREDITHAB!L$19&gt; 0,IF(CREDITHAB!L$85&gt; 0,"OK","KO"),"OK")</f>
        <v>OK</v>
      </c>
      <c r="K153" s="113"/>
    </row>
    <row r="154" spans="1:11" s="103" customFormat="1" ht="24.95" customHeight="1" x14ac:dyDescent="0.25">
      <c r="A154" s="109" t="s">
        <v>1257</v>
      </c>
      <c r="B154" s="117"/>
      <c r="C154" s="117"/>
      <c r="D154" s="117"/>
      <c r="E154" s="117"/>
      <c r="F154" s="117"/>
      <c r="G154" s="117"/>
      <c r="H154" s="117"/>
      <c r="I154" s="117"/>
      <c r="J154" s="117"/>
      <c r="K154" s="118"/>
    </row>
    <row r="155" spans="1:11" s="103" customFormat="1" ht="24.95" customHeight="1" x14ac:dyDescent="0.25">
      <c r="A155" s="485" t="str">
        <f>IF(ISERROR(ABS(CREDITHAB!C$45/(((CREDITHAB!D$19+CREDITHAB!D$22-CREDITHAB!D$51)*CREDITHAB!D$45+(CREDITHAB!F$19+CREDITHAB!F$22-CREDITHAB!F$51)*CREDITHAB!F$45+(CREDITHAB!G$19+CREDITHAB!G$22-CREDITHAB!G$51)*CREDITHAB!G$45+(CREDITHAB!H$19+CREDITHAB!H$22-CREDITHAB!H$51)*CREDITHAB!H$45+(CREDITHAB!I$19+CREDITHAB!I$22-CREDITHAB!I$51)*CREDITHAB!I$45)/(CREDITHAB!D$19+CREDITHAB!D$22-CREDITHAB!D$51+CREDITHAB!F$19+CREDITHAB!F$22-CREDITHAB!F$51+CREDITHAB!G$19+CREDITHAB!G$22-CREDITHAB!G$51+CREDITHAB!H$19+CREDITHAB!H$22-CREDITHAB!H$51+CREDITHAB!I$19+CREDITHAB!I$22-CREDITHAB!I$51))-1)),"OK",IF(ABS(CREDITHAB!C$45/(((CREDITHAB!D$19+CREDITHAB!D$22-CREDITHAB!D$51)*CREDITHAB!D$45+(CREDITHAB!F$19+CREDITHAB!F$22-CREDITHAB!F$51)*CREDITHAB!F$45+(CREDITHAB!G$19+CREDITHAB!G$22-CREDITHAB!G$51)*CREDITHAB!G$45+(CREDITHAB!H$19+CREDITHAB!H$22-CREDITHAB!H$51)*CREDITHAB!H$45+(CREDITHAB!I$19+CREDITHAB!I$22-CREDITHAB!I$51)*CREDITHAB!I$45)/(CREDITHAB!D$19+CREDITHAB!D$22-CREDITHAB!D$51+CREDITHAB!F$19+CREDITHAB!F$22-CREDITHAB!F$51+CREDITHAB!G$19+CREDITHAB!G$22-CREDITHAB!G$51+CREDITHAB!H$19+CREDITHAB!H$22-CREDITHAB!H$51+CREDITHAB!I$19+CREDITHAB!I$22-CREDITHAB!I$51))-1)&lt;=0.01,"OK","KO"))</f>
        <v>OK</v>
      </c>
      <c r="B155" s="117"/>
      <c r="C155" s="117"/>
      <c r="D155" s="117"/>
      <c r="E155" s="117"/>
      <c r="F155" s="117"/>
      <c r="G155" s="117"/>
      <c r="H155" s="117"/>
      <c r="I155" s="117"/>
      <c r="J155" s="117"/>
      <c r="K155" s="118"/>
    </row>
    <row r="156" spans="1:11" s="103" customFormat="1" ht="24.95" customHeight="1" x14ac:dyDescent="0.25">
      <c r="A156" s="109" t="s">
        <v>1258</v>
      </c>
      <c r="B156" s="117"/>
      <c r="C156" s="117"/>
      <c r="D156" s="117"/>
      <c r="E156" s="117"/>
      <c r="F156" s="117"/>
      <c r="G156" s="117"/>
      <c r="H156" s="117"/>
      <c r="I156" s="117"/>
      <c r="J156" s="117"/>
      <c r="K156" s="118"/>
    </row>
    <row r="157" spans="1:11" s="103" customFormat="1" ht="24.95" customHeight="1" x14ac:dyDescent="0.25">
      <c r="A157" s="485" t="str">
        <f>IF(ISERROR(ABS(CREDITHAB!C$45/(((CREDITHAB!J$19+CREDITHAB!J$22-CREDITHAB!J$51)*CREDITHAB!J$45+(CREDITHAB!K$19+CREDITHAB!K$22-CREDITHAB!K$51)*CREDITHAB!K$45+(CREDITHAB!L$19+CREDITHAB!L$22-CREDITHAB!L$51)*CREDITHAB!L$45+(CREDITHAB!M$19+CREDITHAB!M$22-CREDITHAB!M$51)*CREDITHAB!M$45)/(CREDITHAB!J$19+CREDITHAB!J$22-CREDITHAB!J$51+CREDITHAB!K$19+CREDITHAB!K$22-CREDITHAB!K$51+CREDITHAB!L$19+CREDITHAB!L$22-CREDITHAB!L$51+CREDITHAB!M$19+CREDITHAB!M$22-CREDITHAB!M$51))-1)),"OK",IF(ABS(CREDITHAB!C$45/(((CREDITHAB!J$19+CREDITHAB!J$22-CREDITHAB!J$51)*CREDITHAB!J$45+(CREDITHAB!K$19+CREDITHAB!K$22-CREDITHAB!K$51)*CREDITHAB!K$45+(CREDITHAB!L$19+CREDITHAB!L$22-CREDITHAB!L$51)*CREDITHAB!L$45+(CREDITHAB!M$19+CREDITHAB!M$22-CREDITHAB!M$51)*CREDITHAB!M$45)/(CREDITHAB!J$19+CREDITHAB!J$22-CREDITHAB!J$51+CREDITHAB!K$19+CREDITHAB!K$22-CREDITHAB!K$51+CREDITHAB!L$19+CREDITHAB!L$22-CREDITHAB!L$51+CREDITHAB!M$19+CREDITHAB!M$22-CREDITHAB!M$51))-1)&lt;=0.01,"OK","KO"))</f>
        <v>OK</v>
      </c>
      <c r="B157" s="117"/>
      <c r="C157" s="117"/>
      <c r="D157" s="117"/>
      <c r="E157" s="117"/>
      <c r="F157" s="117"/>
      <c r="G157" s="117"/>
      <c r="H157" s="117"/>
      <c r="I157" s="117"/>
      <c r="J157" s="117"/>
      <c r="K157" s="118"/>
    </row>
    <row r="158" spans="1:11" s="103" customFormat="1" ht="24.95" customHeight="1" x14ac:dyDescent="0.25">
      <c r="A158" s="109" t="s">
        <v>1259</v>
      </c>
      <c r="B158" s="117"/>
      <c r="C158" s="117"/>
      <c r="D158" s="117"/>
      <c r="E158" s="117"/>
      <c r="F158" s="117"/>
      <c r="G158" s="117"/>
      <c r="H158" s="117"/>
      <c r="I158" s="117"/>
      <c r="J158" s="117"/>
      <c r="K158" s="118"/>
    </row>
    <row r="159" spans="1:11" s="103" customFormat="1" ht="24.95" customHeight="1" x14ac:dyDescent="0.25">
      <c r="A159" s="485" t="str">
        <f>IF(ISERROR(ABS(CREDITHAB!C$53/(((CREDITHAB!D$19+CREDITHAB!D$22-CREDITHAB!D$59)*CREDITHAB!D$53+(CREDITHAB!F$19+CREDITHAB!F$22-CREDITHAB!F$59)*CREDITHAB!F$53+(CREDITHAB!G$19+CREDITHAB!G$22-CREDITHAB!G$59)*CREDITHAB!G$53+(CREDITHAB!H$19+CREDITHAB!H$22-CREDITHAB!H$59)*CREDITHAB!H$53+(CREDITHAB!I$19+CREDITHAB!I$22-CREDITHAB!I$59)*CREDITHAB!I$53)/(CREDITHAB!D$19+CREDITHAB!D$22-CREDITHAB!D$59+CREDITHAB!F$19+CREDITHAB!F$22-CREDITHAB!F$59+CREDITHAB!G$19+CREDITHAB!G$22-CREDITHAB!G$59+CREDITHAB!H$19+CREDITHAB!H$22-CREDITHAB!H$59+CREDITHAB!I$19+CREDITHAB!I$22-CREDITHAB!I$59))-1)),"OK",IF(ABS(CREDITHAB!C$53/(((CREDITHAB!D$19+CREDITHAB!D$22-CREDITHAB!D$59)*CREDITHAB!D$53+(CREDITHAB!F$19+CREDITHAB!F$22-CREDITHAB!F$59)*CREDITHAB!F$53+(CREDITHAB!G$19+CREDITHAB!G$22-CREDITHAB!G$59)*CREDITHAB!G$53+(CREDITHAB!H$19+CREDITHAB!H$22-CREDITHAB!H$59)*CREDITHAB!H$53+(CREDITHAB!I$19+CREDITHAB!I$22-CREDITHAB!I$59)*CREDITHAB!I$53)/(CREDITHAB!D$19+CREDITHAB!D$22-CREDITHAB!D$59+CREDITHAB!F$19+CREDITHAB!F$22-CREDITHAB!F$59+CREDITHAB!G$19+CREDITHAB!G$22-CREDITHAB!G$59+CREDITHAB!H$19+CREDITHAB!H$22-CREDITHAB!H$59+CREDITHAB!I$19+CREDITHAB!I$22-CREDITHAB!I$59))-1)&lt;=0.01,"OK","KO"))</f>
        <v>OK</v>
      </c>
      <c r="B159" s="117"/>
      <c r="C159" s="117"/>
      <c r="D159" s="117"/>
      <c r="E159" s="117"/>
      <c r="F159" s="117"/>
      <c r="G159" s="117"/>
      <c r="H159" s="117"/>
      <c r="I159" s="117"/>
      <c r="J159" s="117"/>
      <c r="K159" s="118"/>
    </row>
    <row r="160" spans="1:11" s="103" customFormat="1" ht="24.95" customHeight="1" x14ac:dyDescent="0.25">
      <c r="A160" s="109" t="s">
        <v>1260</v>
      </c>
      <c r="B160" s="117"/>
      <c r="C160" s="117"/>
      <c r="D160" s="117"/>
      <c r="E160" s="117"/>
      <c r="F160" s="117"/>
      <c r="G160" s="117"/>
      <c r="H160" s="117"/>
      <c r="I160" s="117"/>
      <c r="J160" s="117"/>
      <c r="K160" s="118"/>
    </row>
    <row r="161" spans="1:11" s="103" customFormat="1" ht="24.95" customHeight="1" x14ac:dyDescent="0.25">
      <c r="A161" s="485" t="str">
        <f>IF(ISERROR(ABS(CREDITHAB!C$53/(((CREDITHAB!J$19+CREDITHAB!J$22-CREDITHAB!J$59)*CREDITHAB!J$53+(CREDITHAB!K$19+CREDITHAB!K$22-CREDITHAB!K$59)*CREDITHAB!K$53+(CREDITHAB!L$19+CREDITHAB!L$22-CREDITHAB!L$59)*CREDITHAB!L$53+(CREDITHAB!M$19+CREDITHAB!M$22-CREDITHAB!M$59)*CREDITHAB!M$53)/(CREDITHAB!J$19+CREDITHAB!J$22-CREDITHAB!J$59+CREDITHAB!K$19+CREDITHAB!K$22-CREDITHAB!K$59+CREDITHAB!L$19+CREDITHAB!L$22-CREDITHAB!L$59+CREDITHAB!M$19+CREDITHAB!M$22-CREDITHAB!M$59))-1)),"OK",IF(ABS(CREDITHAB!C$53/(((CREDITHAB!J$19+CREDITHAB!J$22-CREDITHAB!J$59)*CREDITHAB!J$53+(CREDITHAB!K$19+CREDITHAB!K$22-CREDITHAB!K$59)*CREDITHAB!K$53+(CREDITHAB!L$19+CREDITHAB!L$22-CREDITHAB!L$59)*CREDITHAB!L$53+(CREDITHAB!M$19+CREDITHAB!M$22-CREDITHAB!M$59)*CREDITHAB!M$53)/(CREDITHAB!J$19+CREDITHAB!J$22-CREDITHAB!J$59+CREDITHAB!K$19+CREDITHAB!K$22-CREDITHAB!K$59+CREDITHAB!L$19+CREDITHAB!L$22-CREDITHAB!L$59+CREDITHAB!M$19+CREDITHAB!M$22-CREDITHAB!M$59))-1)&lt;=0.01,"OK","KO"))</f>
        <v>OK</v>
      </c>
      <c r="B161" s="117"/>
      <c r="C161" s="117"/>
      <c r="D161" s="117"/>
      <c r="E161" s="117"/>
      <c r="F161" s="117"/>
      <c r="G161" s="117"/>
      <c r="H161" s="117"/>
      <c r="I161" s="117"/>
      <c r="J161" s="117"/>
      <c r="K161" s="118"/>
    </row>
    <row r="162" spans="1:11" s="103" customFormat="1" ht="24.95" customHeight="1" x14ac:dyDescent="0.25">
      <c r="A162" s="109" t="s">
        <v>1261</v>
      </c>
      <c r="B162" s="117"/>
      <c r="C162" s="117"/>
      <c r="D162" s="117"/>
      <c r="E162" s="117"/>
      <c r="F162" s="117"/>
      <c r="G162" s="117"/>
      <c r="H162" s="117"/>
      <c r="I162" s="117"/>
      <c r="J162" s="117"/>
      <c r="K162" s="118"/>
    </row>
    <row r="163" spans="1:11" s="103" customFormat="1" ht="24.95" customHeight="1" x14ac:dyDescent="0.25">
      <c r="A163" s="485" t="str">
        <f>IF(ISERROR(ABS(CREDITHAB!C$61/(((CREDITHAB!D$19+CREDITHAB!D$22-CREDITHAB!D$68)*CREDITHAB!D$61+(CREDITHAB!F$19+CREDITHAB!F$22-CREDITHAB!F$68)*CREDITHAB!F$61+(CREDITHAB!G$19+CREDITHAB!G$22-CREDITHAB!G$68)*CREDITHAB!G$61+(CREDITHAB!H$19+CREDITHAB!H$22-CREDITHAB!H$68)*CREDITHAB!H$61+(CREDITHAB!I$19+CREDITHAB!I$22-CREDITHAB!I$68)*CREDITHAB!I$61)/(CREDITHAB!D$19+CREDITHAB!D$22-CREDITHAB!D$68+CREDITHAB!F$19+CREDITHAB!F$22-CREDITHAB!F$68+CREDITHAB!G$19+CREDITHAB!G$22-CREDITHAB!G$68+CREDITHAB!H$19+CREDITHAB!H$22-CREDITHAB!H$68+CREDITHAB!I$19+CREDITHAB!I$22-CREDITHAB!I$68))-1)),"OK",IF(ABS(CREDITHAB!C$61/(((CREDITHAB!D$19+CREDITHAB!D$22-CREDITHAB!D$68)*CREDITHAB!D$61+(CREDITHAB!F$19+CREDITHAB!F$22-CREDITHAB!F$68)*CREDITHAB!F$61+(CREDITHAB!G$19+CREDITHAB!G$22-CREDITHAB!G$68)*CREDITHAB!G$61+(CREDITHAB!H$19+CREDITHAB!H$22-CREDITHAB!H$68)*CREDITHAB!H$61+(CREDITHAB!I$19+CREDITHAB!I$22-CREDITHAB!I$68)*CREDITHAB!I$61)/(CREDITHAB!D$19+CREDITHAB!D$22-CREDITHAB!D$68+CREDITHAB!F$19+CREDITHAB!F$22-CREDITHAB!F$68+CREDITHAB!G$19+CREDITHAB!G$22-CREDITHAB!G$68+CREDITHAB!H$19+CREDITHAB!H$22-CREDITHAB!H$68+CREDITHAB!I$19+CREDITHAB!I$22-CREDITHAB!I$68))-1)&lt;=0.01,"OK","KO"))</f>
        <v>OK</v>
      </c>
      <c r="B163" s="117"/>
      <c r="C163" s="117"/>
      <c r="D163" s="117"/>
      <c r="E163" s="117"/>
      <c r="F163" s="117"/>
      <c r="G163" s="117"/>
      <c r="H163" s="117"/>
      <c r="I163" s="117"/>
      <c r="J163" s="117"/>
      <c r="K163" s="118"/>
    </row>
    <row r="164" spans="1:11" s="103" customFormat="1" ht="24.95" customHeight="1" x14ac:dyDescent="0.25">
      <c r="A164" s="109" t="s">
        <v>1262</v>
      </c>
      <c r="B164" s="117"/>
      <c r="C164" s="117"/>
      <c r="D164" s="117"/>
      <c r="E164" s="117"/>
      <c r="F164" s="117"/>
      <c r="G164" s="117"/>
      <c r="H164" s="117"/>
      <c r="I164" s="117"/>
      <c r="J164" s="117"/>
      <c r="K164" s="118"/>
    </row>
    <row r="165" spans="1:11" s="103" customFormat="1" ht="24.95" customHeight="1" x14ac:dyDescent="0.25">
      <c r="A165" s="485" t="str">
        <f>IF(ISERROR(ABS(CREDITHAB!C$61/(((CREDITHAB!J$19+CREDITHAB!J$22-CREDITHAB!J$68)*CREDITHAB!J$61+(CREDITHAB!K$19+CREDITHAB!K$22-CREDITHAB!K$68)*CREDITHAB!K$61+(CREDITHAB!L$19+CREDITHAB!L$22-CREDITHAB!L$68)*CREDITHAB!L$61+(CREDITHAB!M$19+CREDITHAB!M$22-CREDITHAB!M$68)*CREDITHAB!M$61)/(CREDITHAB!J$19+CREDITHAB!J$22-CREDITHAB!J$68+CREDITHAB!K$19+CREDITHAB!K$22-CREDITHAB!K$68+CREDITHAB!L$19+CREDITHAB!L$22-CREDITHAB!L$68+CREDITHAB!M$19+CREDITHAB!M$22-CREDITHAB!M$68))-1)),"OK",IF(ABS(CREDITHAB!C$61/(((CREDITHAB!J$19+CREDITHAB!J$22-CREDITHAB!J$68)*CREDITHAB!J$61+(CREDITHAB!K$19+CREDITHAB!K$22-CREDITHAB!K$68)*CREDITHAB!K$61+(CREDITHAB!L$19+CREDITHAB!L$22-CREDITHAB!L$68)*CREDITHAB!L$61+(CREDITHAB!M$19+CREDITHAB!M$22-CREDITHAB!M$68)*CREDITHAB!M$61)/(CREDITHAB!J$19+CREDITHAB!J$22-CREDITHAB!J$68+CREDITHAB!K$19+CREDITHAB!K$22-CREDITHAB!K$68+CREDITHAB!L$19+CREDITHAB!L$22-CREDITHAB!L$68+CREDITHAB!M$19+CREDITHAB!M$22-CREDITHAB!M$68))-1)&lt;=0.01,"OK","KO"))</f>
        <v>OK</v>
      </c>
      <c r="B165" s="117"/>
      <c r="C165" s="117"/>
      <c r="D165" s="117"/>
      <c r="E165" s="117"/>
      <c r="F165" s="117"/>
      <c r="G165" s="117"/>
      <c r="H165" s="117"/>
      <c r="I165" s="117"/>
      <c r="J165" s="117"/>
      <c r="K165" s="118"/>
    </row>
    <row r="166" spans="1:11" s="103" customFormat="1" ht="24.95" customHeight="1" x14ac:dyDescent="0.25">
      <c r="A166" s="109" t="s">
        <v>1263</v>
      </c>
      <c r="B166" s="117"/>
      <c r="C166" s="117"/>
      <c r="D166" s="117"/>
      <c r="E166" s="117"/>
      <c r="F166" s="117"/>
      <c r="G166" s="117"/>
      <c r="H166" s="117"/>
      <c r="I166" s="117"/>
      <c r="J166" s="117"/>
      <c r="K166" s="118"/>
    </row>
    <row r="167" spans="1:11" s="103" customFormat="1" ht="24.95" customHeight="1" x14ac:dyDescent="0.25">
      <c r="A167" s="485" t="str">
        <f>IF(ISERROR(ABS(CREDITHAB!C$70/(((CREDITHAB!D$19+CREDITHAB!D$22-CREDITHAB!D$83)*CREDITHAB!D$70+(CREDITHAB!F$19+CREDITHAB!F$22-CREDITHAB!F$83)*CREDITHAB!F$70+(CREDITHAB!G$19+CREDITHAB!G$22-CREDITHAB!G$83)*CREDITHAB!G$70+(CREDITHAB!H$19+CREDITHAB!H$22-CREDITHAB!H$83)*CREDITHAB!H$70+(CREDITHAB!I$19+CREDITHAB!I$22-CREDITHAB!I$83)*CREDITHAB!I$70)/(CREDITHAB!D$19+CREDITHAB!D$22-CREDITHAB!D$83+CREDITHAB!F$19+CREDITHAB!F$22-CREDITHAB!F$83+CREDITHAB!G$19+CREDITHAB!G$22-CREDITHAB!G$83+CREDITHAB!H$19+CREDITHAB!H$22-CREDITHAB!H$83+CREDITHAB!I$19+CREDITHAB!I$22-CREDITHAB!I$83))-1)),"OK",IF(ABS(CREDITHAB!C$70/(((CREDITHAB!D$19+CREDITHAB!D$22-CREDITHAB!D$83)*CREDITHAB!D$70+(CREDITHAB!F$19+CREDITHAB!F$22-CREDITHAB!F$83)*CREDITHAB!F$70+(CREDITHAB!G$19+CREDITHAB!G$22-CREDITHAB!G$83)*CREDITHAB!G$70+(CREDITHAB!H$19+CREDITHAB!H$22-CREDITHAB!H$83)*CREDITHAB!H$70+(CREDITHAB!I$19+CREDITHAB!I$22-CREDITHAB!I$83)*CREDITHAB!I$70)/(CREDITHAB!D$19+CREDITHAB!D$22-CREDITHAB!D$83+CREDITHAB!F$19+CREDITHAB!F$22-CREDITHAB!F$83+CREDITHAB!G$19+CREDITHAB!G$22-CREDITHAB!G$83+CREDITHAB!H$19+CREDITHAB!H$22-CREDITHAB!H$83+CREDITHAB!I$19+CREDITHAB!I$22-CREDITHAB!I$83))-1)&lt;=0.01,"OK","KO"))</f>
        <v>OK</v>
      </c>
      <c r="B167" s="117"/>
      <c r="C167" s="117"/>
      <c r="D167" s="117"/>
      <c r="E167" s="117"/>
      <c r="F167" s="117"/>
      <c r="G167" s="117"/>
      <c r="H167" s="117"/>
      <c r="I167" s="117"/>
      <c r="J167" s="117"/>
      <c r="K167" s="118"/>
    </row>
    <row r="168" spans="1:11" s="103" customFormat="1" ht="24.95" customHeight="1" x14ac:dyDescent="0.25">
      <c r="A168" s="109" t="s">
        <v>1264</v>
      </c>
      <c r="B168" s="117"/>
      <c r="C168" s="117"/>
      <c r="D168" s="117"/>
      <c r="E168" s="117"/>
      <c r="F168" s="117"/>
      <c r="G168" s="117"/>
      <c r="H168" s="117"/>
      <c r="I168" s="117"/>
      <c r="J168" s="117"/>
      <c r="K168" s="118"/>
    </row>
    <row r="169" spans="1:11" s="103" customFormat="1" ht="24.95" customHeight="1" x14ac:dyDescent="0.25">
      <c r="A169" s="485" t="str">
        <f>IF(ISERROR(ABS(CREDITHAB!C$70/(((CREDITHAB!J$19+CREDITHAB!J$22-CREDITHAB!J$83)*CREDITHAB!J$70+(CREDITHAB!K$19+CREDITHAB!K$22-CREDITHAB!K$83)*CREDITHAB!K$70+(CREDITHAB!L$19+CREDITHAB!L$22-CREDITHAB!L$83)*CREDITHAB!L$70+(CREDITHAB!M$19+CREDITHAB!M$22-CREDITHAB!M$83)*CREDITHAB!M$70)/(CREDITHAB!J$19+CREDITHAB!J$22-CREDITHAB!J$83+CREDITHAB!K$19+CREDITHAB!K$22-CREDITHAB!K$83+CREDITHAB!L$19+CREDITHAB!L$22-CREDITHAB!L$83+CREDITHAB!M$19+CREDITHAB!M$22-CREDITHAB!M$83))-1)),"OK",IF(ABS(CREDITHAB!C$70/(((CREDITHAB!J$19+CREDITHAB!J$22-CREDITHAB!J$83)*CREDITHAB!J$70+(CREDITHAB!K$19+CREDITHAB!K$22-CREDITHAB!K$83)*CREDITHAB!K$70+(CREDITHAB!L$19+CREDITHAB!L$22-CREDITHAB!L$83)*CREDITHAB!L$70+(CREDITHAB!M$19+CREDITHAB!M$22-CREDITHAB!M$83)*CREDITHAB!M$70)/(CREDITHAB!J$19+CREDITHAB!J$22-CREDITHAB!J$83+CREDITHAB!K$19+CREDITHAB!K$22-CREDITHAB!K$83+CREDITHAB!L$19+CREDITHAB!L$22-CREDITHAB!L$83+CREDITHAB!M$19+CREDITHAB!M$22-CREDITHAB!M$83))-1)&lt;=0.01,"OK","KO"))</f>
        <v>OK</v>
      </c>
      <c r="B169" s="117"/>
      <c r="C169" s="117"/>
      <c r="D169" s="117"/>
      <c r="E169" s="117"/>
      <c r="F169" s="117"/>
      <c r="G169" s="117"/>
      <c r="H169" s="117"/>
      <c r="I169" s="117"/>
      <c r="J169" s="117"/>
      <c r="K169" s="118"/>
    </row>
    <row r="170" spans="1:11" s="103" customFormat="1" ht="24.95" customHeight="1" x14ac:dyDescent="0.25">
      <c r="A170" s="109" t="s">
        <v>1265</v>
      </c>
    </row>
    <row r="171" spans="1:11" s="103" customFormat="1" ht="24.95" customHeight="1" x14ac:dyDescent="0.25">
      <c r="A171" s="485" t="str">
        <f>IF(ISERROR(ABS(CREDITHAB!C$85/((CREDITHAB!C$19-CREDITHAB!C$91)/((CREDITHAB!D$19-CREDITHAB!D$91)/CREDITHAB!D$85+(CREDITHAB!F$19-CREDITHAB!F$91)/CREDITHAB!F$85+(CREDITHAB!G$19-CREDITHAB!G$91)/CREDITHAB!G$85+(CREDITHAB!H$19-CREDITHAB!H$91)/CREDITHAB!H$85+(CREDITHAB!I$19-CREDITHAB!I$91)/CREDITHAB!I$85))-1)),"OK",IF(ABS(CREDITHAB!C$85/((CREDITHAB!C$19-CREDITHAB!C$91)/((CREDITHAB!D$19-CREDITHAB!D$91)/CREDITHAB!D$85+(CREDITHAB!F$19-CREDITHAB!F$91)/CREDITHAB!F$85+(CREDITHAB!G$19-CREDITHAB!G$91)/CREDITHAB!G$85+(CREDITHAB!H$19-CREDITHAB!H$91)/CREDITHAB!H$85+(CREDITHAB!I$19-CREDITHAB!I$91)/CREDITHAB!I$85))-1)&lt;=0.01,"OK","KO"))</f>
        <v>OK</v>
      </c>
    </row>
    <row r="172" spans="1:11" s="103" customFormat="1" ht="24.95" customHeight="1" x14ac:dyDescent="0.25">
      <c r="A172" s="109" t="s">
        <v>1266</v>
      </c>
    </row>
    <row r="173" spans="1:11" s="103" customFormat="1" ht="24.95" customHeight="1" x14ac:dyDescent="0.25">
      <c r="A173" s="485" t="str">
        <f>IF(ISERROR(ABS(CREDITHAB!C$85/((CREDITHAB!C$19-CREDITHAB!C$91)/((CREDITHAB!J$19-CREDITHAB!J$91)/CREDITHAB!J$85+(CREDITHAB!K$19-CREDITHAB!K$91)/CREDITHAB!K$85+(CREDITHAB!L$19-CREDITHAB!L$91)/CREDITHAB!L$85+(CREDITHAB!M$19-CREDITHAB!M$91)/CREDITHAB!M$85))-1)),"OK",IF(ABS(CREDITHAB!C$85/((CREDITHAB!C$19-CREDITHAB!C$91)/((CREDITHAB!J$19-CREDITHAB!J$91)/CREDITHAB!J$85+(CREDITHAB!K$19-CREDITHAB!K$91)/CREDITHAB!K$85+(CREDITHAB!L$19-CREDITHAB!L$91)/CREDITHAB!L$85+(CREDITHAB!M$19-CREDITHAB!M$91)/CREDITHAB!M$85))-1)&lt;=0.01,"OK","KO"))</f>
        <v>OK</v>
      </c>
    </row>
  </sheetData>
  <sheetProtection algorithmName="SHA-512" hashValue="vYU3SmL51L6AdqkrHfkU7IikAJOaWQtz/HLN5U/7MQzfiIfdq6Np0E95NkXxn+SmGb6da/35nybY3dHmFdacGg==" saltValue="OmnXa4kImmXJ+Q9UCUesZw==" spinCount="100000" sheet="1" objects="1" scenarios="1"/>
  <mergeCells count="9">
    <mergeCell ref="A1:K1"/>
    <mergeCell ref="A2:A4"/>
    <mergeCell ref="B2:G2"/>
    <mergeCell ref="H2:K3"/>
    <mergeCell ref="B3:C3"/>
    <mergeCell ref="D3:D4"/>
    <mergeCell ref="E3:E4"/>
    <mergeCell ref="F3:F4"/>
    <mergeCell ref="G3:G4"/>
  </mergeCells>
  <conditionalFormatting sqref="C18:G18 A19 A47 A7:K7 B8:G9 A33:K33 A39:K39 A41 A43 A57:K57 A59:K59 A61:K61 A63:K63 A67:K67 A69:K69 A75:K75 A77:K77 A79:K79 A81:K81 B10:H11 H43:K43 A13:K13 A17:K17 A23:K23 A25:K25 A27:K27 A29:K29 A35:K35 H41:K41 A45:K45 A71:K71 A73:K73">
    <cfRule type="cellIs" dxfId="62" priority="73" operator="equal">
      <formula>"KO"</formula>
    </cfRule>
  </conditionalFormatting>
  <conditionalFormatting sqref="A15:K15">
    <cfRule type="cellIs" dxfId="61" priority="72" operator="equal">
      <formula>"KO"</formula>
    </cfRule>
  </conditionalFormatting>
  <conditionalFormatting sqref="A55:K55">
    <cfRule type="cellIs" dxfId="60" priority="71" operator="equal">
      <formula>"KO"</formula>
    </cfRule>
  </conditionalFormatting>
  <conditionalFormatting sqref="A21:K21">
    <cfRule type="cellIs" dxfId="59" priority="70" operator="equal">
      <formula>"KO"</formula>
    </cfRule>
  </conditionalFormatting>
  <conditionalFormatting sqref="A31:K31">
    <cfRule type="cellIs" dxfId="58" priority="69" operator="equal">
      <formula>"KO"</formula>
    </cfRule>
  </conditionalFormatting>
  <conditionalFormatting sqref="A51:K51">
    <cfRule type="cellIs" dxfId="57" priority="68" operator="equal">
      <formula>"KO"</formula>
    </cfRule>
  </conditionalFormatting>
  <conditionalFormatting sqref="A65:K65">
    <cfRule type="cellIs" dxfId="56" priority="67" operator="equal">
      <formula>"KO"</formula>
    </cfRule>
  </conditionalFormatting>
  <conditionalFormatting sqref="A9">
    <cfRule type="cellIs" dxfId="55" priority="66" operator="equal">
      <formula>"KO"</formula>
    </cfRule>
  </conditionalFormatting>
  <conditionalFormatting sqref="A11">
    <cfRule type="cellIs" dxfId="54" priority="65" operator="equal">
      <formula>"KO"</formula>
    </cfRule>
  </conditionalFormatting>
  <conditionalFormatting sqref="H9:K9">
    <cfRule type="cellIs" dxfId="53" priority="64" operator="equal">
      <formula>"KO"</formula>
    </cfRule>
  </conditionalFormatting>
  <conditionalFormatting sqref="A143:J143">
    <cfRule type="cellIs" dxfId="52" priority="63" operator="equal">
      <formula>"KO"</formula>
    </cfRule>
  </conditionalFormatting>
  <conditionalFormatting sqref="H47:K47">
    <cfRule type="cellIs" dxfId="51" priority="60" operator="equal">
      <formula>"KO"</formula>
    </cfRule>
  </conditionalFormatting>
  <conditionalFormatting sqref="A37:K37">
    <cfRule type="cellIs" dxfId="50" priority="61" operator="equal">
      <formula>"KO"</formula>
    </cfRule>
  </conditionalFormatting>
  <conditionalFormatting sqref="B49:G49">
    <cfRule type="cellIs" dxfId="49" priority="59" operator="equal">
      <formula>"KO"</formula>
    </cfRule>
  </conditionalFormatting>
  <conditionalFormatting sqref="A53:K53">
    <cfRule type="cellIs" dxfId="48" priority="58" operator="equal">
      <formula>"KO"</formula>
    </cfRule>
  </conditionalFormatting>
  <conditionalFormatting sqref="A83:K83">
    <cfRule type="cellIs" dxfId="47" priority="57" operator="equal">
      <formula>"KO"</formula>
    </cfRule>
  </conditionalFormatting>
  <conditionalFormatting sqref="A85:K85">
    <cfRule type="cellIs" dxfId="46" priority="56" operator="equal">
      <formula>"KO"</formula>
    </cfRule>
  </conditionalFormatting>
  <conditionalFormatting sqref="A87:K87">
    <cfRule type="cellIs" dxfId="45" priority="55" operator="equal">
      <formula>"KO"</formula>
    </cfRule>
  </conditionalFormatting>
  <conditionalFormatting sqref="A89:K89">
    <cfRule type="cellIs" dxfId="44" priority="54" operator="equal">
      <formula>"KO"</formula>
    </cfRule>
  </conditionalFormatting>
  <conditionalFormatting sqref="A91:K91">
    <cfRule type="cellIs" dxfId="43" priority="53" operator="equal">
      <formula>"KO"</formula>
    </cfRule>
  </conditionalFormatting>
  <conditionalFormatting sqref="A93:K93">
    <cfRule type="cellIs" dxfId="42" priority="52" operator="equal">
      <formula>"KO"</formula>
    </cfRule>
  </conditionalFormatting>
  <conditionalFormatting sqref="A95:K95">
    <cfRule type="cellIs" dxfId="41" priority="51" operator="equal">
      <formula>"KO"</formula>
    </cfRule>
  </conditionalFormatting>
  <conditionalFormatting sqref="A97:K97">
    <cfRule type="cellIs" dxfId="40" priority="50" operator="equal">
      <formula>"KO"</formula>
    </cfRule>
  </conditionalFormatting>
  <conditionalFormatting sqref="A99:K99">
    <cfRule type="cellIs" dxfId="39" priority="49" operator="equal">
      <formula>"KO"</formula>
    </cfRule>
  </conditionalFormatting>
  <conditionalFormatting sqref="A101:K101">
    <cfRule type="cellIs" dxfId="38" priority="48" operator="equal">
      <formula>"KO"</formula>
    </cfRule>
  </conditionalFormatting>
  <conditionalFormatting sqref="A103:K103">
    <cfRule type="cellIs" dxfId="37" priority="47" operator="equal">
      <formula>"KO"</formula>
    </cfRule>
  </conditionalFormatting>
  <conditionalFormatting sqref="A105">
    <cfRule type="cellIs" dxfId="36" priority="46" operator="equal">
      <formula>"KO"</formula>
    </cfRule>
  </conditionalFormatting>
  <conditionalFormatting sqref="H105:K105">
    <cfRule type="cellIs" dxfId="35" priority="45" operator="equal">
      <formula>"KO"</formula>
    </cfRule>
  </conditionalFormatting>
  <conditionalFormatting sqref="A107:K107">
    <cfRule type="cellIs" dxfId="34" priority="44" operator="equal">
      <formula>"KO"</formula>
    </cfRule>
  </conditionalFormatting>
  <conditionalFormatting sqref="A109:K109">
    <cfRule type="cellIs" dxfId="33" priority="43" operator="equal">
      <formula>"KO"</formula>
    </cfRule>
  </conditionalFormatting>
  <conditionalFormatting sqref="A111:C111 F111:K111">
    <cfRule type="cellIs" dxfId="32" priority="42" operator="equal">
      <formula>"KO"</formula>
    </cfRule>
  </conditionalFormatting>
  <conditionalFormatting sqref="A115:K115">
    <cfRule type="cellIs" dxfId="31" priority="41" operator="equal">
      <formula>"KO"</formula>
    </cfRule>
  </conditionalFormatting>
  <conditionalFormatting sqref="A117:K117">
    <cfRule type="cellIs" dxfId="30" priority="40" operator="equal">
      <formula>"KO"</formula>
    </cfRule>
  </conditionalFormatting>
  <conditionalFormatting sqref="A119:K119">
    <cfRule type="cellIs" dxfId="29" priority="39" operator="equal">
      <formula>"KO"</formula>
    </cfRule>
  </conditionalFormatting>
  <conditionalFormatting sqref="A121:K121">
    <cfRule type="cellIs" dxfId="28" priority="38" operator="equal">
      <formula>"KO"</formula>
    </cfRule>
  </conditionalFormatting>
  <conditionalFormatting sqref="A123:K123">
    <cfRule type="cellIs" dxfId="27" priority="37" operator="equal">
      <formula>"KO"</formula>
    </cfRule>
  </conditionalFormatting>
  <conditionalFormatting sqref="A125:K125">
    <cfRule type="cellIs" dxfId="26" priority="36" operator="equal">
      <formula>"KO"</formula>
    </cfRule>
  </conditionalFormatting>
  <conditionalFormatting sqref="A127:K127">
    <cfRule type="cellIs" dxfId="25" priority="35" operator="equal">
      <formula>"KO"</formula>
    </cfRule>
  </conditionalFormatting>
  <conditionalFormatting sqref="A129:K129">
    <cfRule type="cellIs" dxfId="24" priority="34" operator="equal">
      <formula>"KO"</formula>
    </cfRule>
  </conditionalFormatting>
  <conditionalFormatting sqref="A131:K131">
    <cfRule type="cellIs" dxfId="23" priority="33" operator="equal">
      <formula>"KO"</formula>
    </cfRule>
  </conditionalFormatting>
  <conditionalFormatting sqref="A133:K133">
    <cfRule type="cellIs" dxfId="22" priority="32" operator="equal">
      <formula>"KO"</formula>
    </cfRule>
  </conditionalFormatting>
  <conditionalFormatting sqref="A135">
    <cfRule type="cellIs" dxfId="21" priority="31" operator="equal">
      <formula>"KO"</formula>
    </cfRule>
  </conditionalFormatting>
  <conditionalFormatting sqref="A137">
    <cfRule type="cellIs" dxfId="20" priority="30" operator="equal">
      <formula>"KO"</formula>
    </cfRule>
  </conditionalFormatting>
  <conditionalFormatting sqref="A139">
    <cfRule type="cellIs" dxfId="19" priority="29" operator="equal">
      <formula>"KO"</formula>
    </cfRule>
  </conditionalFormatting>
  <conditionalFormatting sqref="A141">
    <cfRule type="cellIs" dxfId="18" priority="28" operator="equal">
      <formula>"KO"</formula>
    </cfRule>
  </conditionalFormatting>
  <conditionalFormatting sqref="A145">
    <cfRule type="cellIs" dxfId="17" priority="27" operator="equal">
      <formula>"KO"</formula>
    </cfRule>
  </conditionalFormatting>
  <conditionalFormatting sqref="B145:J145">
    <cfRule type="cellIs" dxfId="16" priority="26" operator="equal">
      <formula>"KO"</formula>
    </cfRule>
  </conditionalFormatting>
  <conditionalFormatting sqref="B147:J147">
    <cfRule type="cellIs" dxfId="15" priority="25" operator="equal">
      <formula>"KO"</formula>
    </cfRule>
  </conditionalFormatting>
  <conditionalFormatting sqref="B149:J149">
    <cfRule type="cellIs" dxfId="14" priority="24" operator="equal">
      <formula>"KO"</formula>
    </cfRule>
  </conditionalFormatting>
  <conditionalFormatting sqref="B151:J151">
    <cfRule type="cellIs" dxfId="13" priority="23" operator="equal">
      <formula>"KO"</formula>
    </cfRule>
  </conditionalFormatting>
  <conditionalFormatting sqref="B153:J153">
    <cfRule type="cellIs" dxfId="12" priority="22" operator="equal">
      <formula>"KO"</formula>
    </cfRule>
  </conditionalFormatting>
  <conditionalFormatting sqref="A157">
    <cfRule type="cellIs" dxfId="11" priority="11" operator="equal">
      <formula>"KO"</formula>
    </cfRule>
  </conditionalFormatting>
  <conditionalFormatting sqref="A155">
    <cfRule type="cellIs" dxfId="10" priority="12" operator="equal">
      <formula>"KO"</formula>
    </cfRule>
  </conditionalFormatting>
  <conditionalFormatting sqref="A159">
    <cfRule type="cellIs" dxfId="9" priority="10" operator="equal">
      <formula>"KO"</formula>
    </cfRule>
  </conditionalFormatting>
  <conditionalFormatting sqref="A161">
    <cfRule type="cellIs" dxfId="8" priority="9" operator="equal">
      <formula>"KO"</formula>
    </cfRule>
  </conditionalFormatting>
  <conditionalFormatting sqref="A165">
    <cfRule type="cellIs" dxfId="7" priority="7" operator="equal">
      <formula>"KO"</formula>
    </cfRule>
  </conditionalFormatting>
  <conditionalFormatting sqref="A163">
    <cfRule type="cellIs" dxfId="6" priority="8" operator="equal">
      <formula>"KO"</formula>
    </cfRule>
  </conditionalFormatting>
  <conditionalFormatting sqref="A171">
    <cfRule type="cellIs" dxfId="5" priority="6" operator="equal">
      <formula>"KO"</formula>
    </cfRule>
  </conditionalFormatting>
  <conditionalFormatting sqref="A173">
    <cfRule type="cellIs" dxfId="4" priority="5" operator="equal">
      <formula>"KO"</formula>
    </cfRule>
  </conditionalFormatting>
  <conditionalFormatting sqref="A167">
    <cfRule type="cellIs" dxfId="3" priority="4" operator="equal">
      <formula>"KO"</formula>
    </cfRule>
  </conditionalFormatting>
  <conditionalFormatting sqref="A169">
    <cfRule type="cellIs" dxfId="2" priority="3" operator="equal">
      <formula>"KO"</formula>
    </cfRule>
  </conditionalFormatting>
  <conditionalFormatting sqref="E113">
    <cfRule type="cellIs" dxfId="1" priority="2" operator="equal">
      <formula>"KO"</formula>
    </cfRule>
  </conditionalFormatting>
  <conditionalFormatting sqref="D111">
    <cfRule type="cellIs" dxfId="0" priority="1" operator="equal">
      <formula>"KO"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Identification</vt:lpstr>
      <vt:lpstr>CREDITHAB</vt:lpstr>
      <vt:lpstr>Présentation_des_contrôles</vt:lpstr>
      <vt:lpstr>CONTROLESVERTICAUX</vt:lpstr>
      <vt:lpstr>CREDITHAB!Zone_d_impression</vt:lpstr>
    </vt:vector>
  </TitlesOfParts>
  <Company>Banque de France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 POINT</dc:creator>
  <cp:lastModifiedBy>LAMBERT-GIRAULT Camille (UA 2777)</cp:lastModifiedBy>
  <cp:lastPrinted>2019-03-11T13:52:55Z</cp:lastPrinted>
  <dcterms:created xsi:type="dcterms:W3CDTF">2017-08-29T13:21:09Z</dcterms:created>
  <dcterms:modified xsi:type="dcterms:W3CDTF">2020-09-25T09:49:42Z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{DCF9D1F6-E31F-478E-9408-0645F0468544}</vt:lpwstr>
  </property>
</Properties>
</file>